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alueprev1-my.sharepoint.com/personal/marcia_castro_valueprev_com_br/Documents/Arquivos - Marcia Castro/Reports/Contabilidade/Quota/2024/05.2024/"/>
    </mc:Choice>
  </mc:AlternateContent>
  <xr:revisionPtr revIDLastSave="14" documentId="13_ncr:1_{2ACEA2A2-E564-489E-8245-50783B4413C3}" xr6:coauthVersionLast="47" xr6:coauthVersionMax="47" xr10:uidLastSave="{B826218D-D5D7-4C93-AFF7-1A734C5FDE6B}"/>
  <bookViews>
    <workbookView xWindow="-120" yWindow="-120" windowWidth="20640" windowHeight="11040" tabRatio="356" firstSheet="1" activeTab="1" xr2:uid="{00000000-000D-0000-FFFF-FFFF00000000}"/>
  </bookViews>
  <sheets>
    <sheet name="Comparativo" sheetId="29" state="hidden" r:id="rId1"/>
    <sheet name="Cota_Hist2" sheetId="31" r:id="rId2"/>
    <sheet name="Comparativo bech" sheetId="30" state="hidden" r:id="rId3"/>
  </sheets>
  <externalReferences>
    <externalReference r:id="rId4"/>
    <externalReference r:id="rId5"/>
  </externalReferences>
  <definedNames>
    <definedName name="Cota99">#REF!</definedName>
    <definedName name="Valor">#REF!</definedName>
    <definedName name="Valorizaçã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31" l="1"/>
  <c r="P47" i="31"/>
  <c r="O47" i="31"/>
  <c r="N47" i="31"/>
  <c r="M47" i="31"/>
  <c r="L47" i="31"/>
  <c r="L46" i="31"/>
  <c r="Q46" i="31" s="1"/>
  <c r="L45" i="31"/>
  <c r="Q45" i="31" s="1"/>
  <c r="L44" i="31"/>
  <c r="M44" i="31"/>
  <c r="N44" i="31"/>
  <c r="O44" i="31"/>
  <c r="P44" i="31"/>
  <c r="Q44" i="31"/>
  <c r="M46" i="31" l="1"/>
  <c r="N46" i="31"/>
  <c r="O46" i="31"/>
  <c r="P46" i="31"/>
  <c r="M45" i="31"/>
  <c r="N45" i="31"/>
  <c r="O45" i="31"/>
  <c r="P45" i="31"/>
  <c r="L43" i="31"/>
  <c r="Q43" i="31" s="1"/>
  <c r="Q5" i="31"/>
  <c r="M7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6" i="31"/>
  <c r="M6" i="31" s="1"/>
  <c r="M43" i="31" l="1"/>
  <c r="N43" i="31"/>
  <c r="O43" i="31"/>
  <c r="P43" i="31"/>
  <c r="M22" i="31"/>
  <c r="Q7" i="31"/>
  <c r="M39" i="31"/>
  <c r="O38" i="31"/>
  <c r="O30" i="31"/>
  <c r="N41" i="31"/>
  <c r="N33" i="31"/>
  <c r="N25" i="31"/>
  <c r="N39" i="31"/>
  <c r="O42" i="31"/>
  <c r="N23" i="31"/>
  <c r="O35" i="31"/>
  <c r="Q8" i="31"/>
  <c r="N38" i="31"/>
  <c r="M23" i="31"/>
  <c r="N22" i="31"/>
  <c r="M20" i="31"/>
  <c r="N37" i="31"/>
  <c r="N29" i="31"/>
  <c r="N21" i="31"/>
  <c r="M31" i="31"/>
  <c r="N36" i="31"/>
  <c r="N28" i="31"/>
  <c r="N20" i="31"/>
  <c r="M38" i="31"/>
  <c r="N35" i="31"/>
  <c r="N27" i="31"/>
  <c r="N19" i="31"/>
  <c r="O37" i="31"/>
  <c r="M13" i="31"/>
  <c r="M29" i="31"/>
  <c r="M21" i="31"/>
  <c r="M37" i="31"/>
  <c r="N17" i="31"/>
  <c r="O36" i="31"/>
  <c r="P42" i="31"/>
  <c r="Q38" i="31"/>
  <c r="Q30" i="31"/>
  <c r="Q22" i="31"/>
  <c r="Q14" i="31"/>
  <c r="Q6" i="31"/>
  <c r="M30" i="31"/>
  <c r="N18" i="31"/>
  <c r="Q23" i="31"/>
  <c r="M12" i="31"/>
  <c r="M28" i="31"/>
  <c r="M36" i="31"/>
  <c r="N40" i="31"/>
  <c r="N32" i="31"/>
  <c r="N24" i="31"/>
  <c r="O28" i="31"/>
  <c r="P40" i="31"/>
  <c r="Q37" i="31"/>
  <c r="Q29" i="31"/>
  <c r="Q21" i="31"/>
  <c r="Q13" i="31"/>
  <c r="N26" i="31"/>
  <c r="Q31" i="31"/>
  <c r="M11" i="31"/>
  <c r="M27" i="31"/>
  <c r="M35" i="31"/>
  <c r="N31" i="31"/>
  <c r="O34" i="31"/>
  <c r="P41" i="31"/>
  <c r="Q36" i="31"/>
  <c r="Q28" i="31"/>
  <c r="Q20" i="31"/>
  <c r="Q12" i="31"/>
  <c r="N42" i="31"/>
  <c r="Q39" i="31"/>
  <c r="M18" i="31"/>
  <c r="M10" i="31"/>
  <c r="M26" i="31"/>
  <c r="M42" i="31"/>
  <c r="M34" i="31"/>
  <c r="N30" i="31"/>
  <c r="O41" i="31"/>
  <c r="O33" i="31"/>
  <c r="Q35" i="31"/>
  <c r="Q27" i="31"/>
  <c r="Q19" i="31"/>
  <c r="Q11" i="31"/>
  <c r="M14" i="31"/>
  <c r="N34" i="31"/>
  <c r="O29" i="31"/>
  <c r="M17" i="31"/>
  <c r="M9" i="31"/>
  <c r="M25" i="31"/>
  <c r="M41" i="31"/>
  <c r="M33" i="31"/>
  <c r="O40" i="31"/>
  <c r="O32" i="31"/>
  <c r="Q42" i="31"/>
  <c r="Q34" i="31"/>
  <c r="Q26" i="31"/>
  <c r="Q18" i="31"/>
  <c r="Q10" i="31"/>
  <c r="Q15" i="31"/>
  <c r="M16" i="31"/>
  <c r="M8" i="31"/>
  <c r="M24" i="31"/>
  <c r="M40" i="31"/>
  <c r="M32" i="31"/>
  <c r="O39" i="31"/>
  <c r="O31" i="31"/>
  <c r="Q41" i="31"/>
  <c r="Q33" i="31"/>
  <c r="Q25" i="31"/>
  <c r="Q17" i="31"/>
  <c r="Q9" i="31"/>
  <c r="M15" i="31"/>
  <c r="M19" i="31"/>
  <c r="N16" i="31"/>
  <c r="Q40" i="31"/>
  <c r="Q32" i="31"/>
  <c r="Q24" i="31"/>
  <c r="Q16" i="31"/>
  <c r="B31" i="30" l="1" a="1"/>
  <c r="B31" i="30" s="1"/>
  <c r="D28" i="29" a="1"/>
  <c r="D28" i="29" s="1"/>
  <c r="F51" i="29"/>
  <c r="G51" i="29" l="1"/>
  <c r="H51" i="29" s="1"/>
  <c r="K30" i="30"/>
  <c r="H30" i="30"/>
  <c r="C31" i="30" a="1"/>
  <c r="C31" i="30" s="1"/>
  <c r="C44" i="30" s="1"/>
  <c r="D48" i="30"/>
  <c r="C50" i="30" l="1"/>
  <c r="C33" i="29" l="1"/>
  <c r="B28" i="30" l="1"/>
  <c r="L27" i="29"/>
  <c r="J28" i="29" l="1"/>
  <c r="L33" i="29"/>
  <c r="J33" i="29"/>
  <c r="C30" i="29"/>
  <c r="J30" i="29" s="1"/>
  <c r="C31" i="29"/>
  <c r="L31" i="29" s="1"/>
  <c r="C32" i="29"/>
  <c r="L32" i="29" s="1"/>
  <c r="C34" i="29"/>
  <c r="L34" i="29" s="1"/>
  <c r="C35" i="29"/>
  <c r="C36" i="29"/>
  <c r="J36" i="29" s="1"/>
  <c r="C37" i="29"/>
  <c r="L37" i="29" s="1"/>
  <c r="C38" i="29"/>
  <c r="J38" i="29" s="1"/>
  <c r="C39" i="29"/>
  <c r="J39" i="29" s="1"/>
  <c r="C29" i="29"/>
  <c r="L29" i="29" s="1"/>
  <c r="L38" i="29" l="1"/>
  <c r="L36" i="29"/>
  <c r="J37" i="29"/>
  <c r="L39" i="29"/>
  <c r="J34" i="29"/>
  <c r="L30" i="29"/>
  <c r="C54" i="29"/>
  <c r="L35" i="29"/>
  <c r="J35" i="29"/>
  <c r="L28" i="29"/>
  <c r="D54" i="29"/>
  <c r="G39" i="29"/>
  <c r="J32" i="29"/>
  <c r="J31" i="29"/>
  <c r="F39" i="29"/>
  <c r="J29" i="29"/>
  <c r="F27" i="29"/>
  <c r="E54" i="29" l="1"/>
  <c r="D31" i="30" a="1"/>
  <c r="D31" i="30" s="1"/>
  <c r="D44" i="30" s="1"/>
  <c r="H39" i="29"/>
  <c r="J27" i="29"/>
  <c r="D50" i="30" l="1"/>
  <c r="E44" i="30"/>
  <c r="L3" i="29" l="1"/>
  <c r="L4" i="29"/>
  <c r="L5" i="29"/>
  <c r="L6" i="29"/>
  <c r="L7" i="29"/>
  <c r="L8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" i="29"/>
  <c r="J3" i="29"/>
  <c r="J4" i="29"/>
  <c r="J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" i="29"/>
  <c r="J54" i="29" l="1"/>
  <c r="G27" i="29" l="1"/>
  <c r="H27" i="29" s="1"/>
  <c r="G15" i="29"/>
  <c r="F15" i="29"/>
  <c r="G3" i="29"/>
  <c r="F3" i="29"/>
  <c r="H15" i="29" l="1"/>
  <c r="H3" i="29"/>
  <c r="B4" i="30" l="1" a="1"/>
  <c r="B4" i="30" s="1"/>
  <c r="E32" i="30" l="1"/>
  <c r="E40" i="30"/>
  <c r="E39" i="30"/>
  <c r="E33" i="30"/>
  <c r="E41" i="30"/>
  <c r="E34" i="30"/>
  <c r="E42" i="30"/>
  <c r="E35" i="30"/>
  <c r="E36" i="30"/>
  <c r="E37" i="30"/>
  <c r="E38" i="30"/>
  <c r="E31" i="30"/>
  <c r="J37" i="30" a="1"/>
  <c r="J37" i="30" l="1"/>
  <c r="J44" i="30" s="1"/>
  <c r="K44" i="30"/>
  <c r="B44" i="30"/>
  <c r="G31" i="30" a="1"/>
  <c r="D46" i="30" l="1"/>
  <c r="C46" i="30"/>
  <c r="K46" i="30"/>
  <c r="G31" i="30"/>
  <c r="G44" i="30" s="1"/>
  <c r="H44" i="30"/>
  <c r="H46" i="3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<sst xmlns="http://schemas.openxmlformats.org/spreadsheetml/2006/main" count="126" uniqueCount="43">
  <si>
    <t>mês</t>
  </si>
  <si>
    <t>12M</t>
  </si>
  <si>
    <t>24M</t>
  </si>
  <si>
    <t>n/a</t>
  </si>
  <si>
    <t>36M</t>
  </si>
  <si>
    <t>IPCA</t>
  </si>
  <si>
    <t>CDI</t>
  </si>
  <si>
    <t>ACUM</t>
  </si>
  <si>
    <t>+Valor</t>
  </si>
  <si>
    <t>+V&gt;CO</t>
  </si>
  <si>
    <t>+V-CO</t>
  </si>
  <si>
    <t>CO HPE</t>
  </si>
  <si>
    <t>MÊS</t>
  </si>
  <si>
    <t>ANO</t>
  </si>
  <si>
    <t>Plano + Valor</t>
  </si>
  <si>
    <t>Bech</t>
  </si>
  <si>
    <t>Meta PI 23</t>
  </si>
  <si>
    <t>1- Semestre</t>
  </si>
  <si>
    <t>2- semestre</t>
  </si>
  <si>
    <t>YTD</t>
  </si>
  <si>
    <t>benchmarks</t>
  </si>
  <si>
    <t>IMA-S</t>
  </si>
  <si>
    <t>IMA-B5</t>
  </si>
  <si>
    <t>MSCI WORLD</t>
  </si>
  <si>
    <t>IBX</t>
  </si>
  <si>
    <t>TOTAL</t>
  </si>
  <si>
    <t>---</t>
  </si>
  <si>
    <t>Perfil</t>
  </si>
  <si>
    <t>Ret. Esperado em P.I 2023</t>
  </si>
  <si>
    <t>Ret. Esperado P.I 2023</t>
  </si>
  <si>
    <t>% da meta atual</t>
  </si>
  <si>
    <t>Retorno / pela meta anual</t>
  </si>
  <si>
    <t>mm</t>
  </si>
  <si>
    <t>rf</t>
  </si>
  <si>
    <t>iex</t>
  </si>
  <si>
    <t>rv</t>
  </si>
  <si>
    <t>Cota líquida</t>
  </si>
  <si>
    <t>Cota SMA</t>
  </si>
  <si>
    <t>VALOR DAS COTAS</t>
  </si>
  <si>
    <t>C1+V</t>
  </si>
  <si>
    <t>C2+V</t>
  </si>
  <si>
    <t>ac. ano</t>
  </si>
  <si>
    <t>DESDE
NOV20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</si>
</sst>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000_);_(* \(#,##0.00000000\);_(* &quot;-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10"/>
      <name val="Tahoma"/>
      <family val="2"/>
    </font>
    <font>
      <sz val="10"/>
      <color theme="1" tint="0.499984740745262"/>
      <name val="Arial"/>
      <family val="2"/>
    </font>
    <font>
      <sz val="10"/>
      <color indexed="63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Aptos Narrow"/>
      <family val="2"/>
    </font>
    <font>
      <sz val="9"/>
      <name val="Aptos Narrow"/>
      <family val="2"/>
    </font>
    <font>
      <b/>
      <sz val="10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9" fillId="0" borderId="0">
      <alignment horizontal="right" vertical="top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22">
    <xf numFmtId="0" fontId="0" fillId="0" borderId="0" xfId="0"/>
    <xf numFmtId="0" fontId="6" fillId="2" borderId="0" xfId="0" applyFont="1" applyFill="1"/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7" fontId="7" fillId="0" borderId="6" xfId="0" applyNumberFormat="1" applyFont="1" applyBorder="1" applyAlignment="1">
      <alignment vertical="center"/>
    </xf>
    <xf numFmtId="10" fontId="6" fillId="3" borderId="6" xfId="2" applyNumberFormat="1" applyFont="1" applyFill="1" applyBorder="1" applyAlignment="1">
      <alignment vertical="center"/>
    </xf>
    <xf numFmtId="10" fontId="6" fillId="2" borderId="6" xfId="2" applyNumberFormat="1" applyFont="1" applyFill="1" applyBorder="1" applyAlignment="1">
      <alignment vertical="center"/>
    </xf>
    <xf numFmtId="10" fontId="6" fillId="2" borderId="0" xfId="0" applyNumberFormat="1" applyFont="1" applyFill="1" applyAlignment="1">
      <alignment vertical="center"/>
    </xf>
    <xf numFmtId="0" fontId="6" fillId="4" borderId="6" xfId="0" applyFont="1" applyFill="1" applyBorder="1" applyAlignment="1">
      <alignment vertical="center"/>
    </xf>
    <xf numFmtId="10" fontId="6" fillId="4" borderId="6" xfId="2" applyNumberFormat="1" applyFont="1" applyFill="1" applyBorder="1" applyAlignment="1">
      <alignment vertical="center"/>
    </xf>
    <xf numFmtId="10" fontId="0" fillId="0" borderId="0" xfId="2" applyNumberFormat="1" applyFont="1"/>
    <xf numFmtId="10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6" xfId="0" applyFont="1" applyBorder="1" applyAlignment="1">
      <alignment vertical="center"/>
    </xf>
    <xf numFmtId="10" fontId="6" fillId="0" borderId="6" xfId="0" applyNumberFormat="1" applyFont="1" applyBorder="1" applyAlignment="1">
      <alignment vertical="center"/>
    </xf>
    <xf numFmtId="10" fontId="6" fillId="2" borderId="6" xfId="0" applyNumberFormat="1" applyFont="1" applyFill="1" applyBorder="1" applyAlignment="1">
      <alignment vertical="center"/>
    </xf>
    <xf numFmtId="10" fontId="6" fillId="3" borderId="0" xfId="2" applyNumberFormat="1" applyFont="1" applyFill="1" applyBorder="1" applyAlignment="1">
      <alignment vertical="center"/>
    </xf>
    <xf numFmtId="10" fontId="6" fillId="3" borderId="0" xfId="0" applyNumberFormat="1" applyFont="1" applyFill="1" applyAlignment="1">
      <alignment vertical="center"/>
    </xf>
    <xf numFmtId="0" fontId="0" fillId="3" borderId="0" xfId="0" applyFill="1"/>
    <xf numFmtId="0" fontId="6" fillId="8" borderId="6" xfId="0" applyFont="1" applyFill="1" applyBorder="1" applyAlignment="1">
      <alignment vertical="center"/>
    </xf>
    <xf numFmtId="0" fontId="6" fillId="8" borderId="6" xfId="0" quotePrefix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6" fillId="8" borderId="0" xfId="0" quotePrefix="1" applyFont="1" applyFill="1" applyAlignment="1">
      <alignment horizontal="center" vertical="center"/>
    </xf>
    <xf numFmtId="0" fontId="0" fillId="8" borderId="0" xfId="0" applyFill="1"/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10" fontId="0" fillId="8" borderId="0" xfId="0" applyNumberFormat="1" applyFill="1" applyAlignment="1">
      <alignment horizontal="center"/>
    </xf>
    <xf numFmtId="10" fontId="8" fillId="8" borderId="0" xfId="0" applyNumberFormat="1" applyFont="1" applyFill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0" fillId="6" borderId="0" xfId="0" applyFill="1"/>
    <xf numFmtId="0" fontId="5" fillId="0" borderId="0" xfId="0" applyFont="1"/>
    <xf numFmtId="10" fontId="0" fillId="6" borderId="0" xfId="0" applyNumberFormat="1" applyFill="1" applyAlignment="1">
      <alignment horizontal="center"/>
    </xf>
    <xf numFmtId="10" fontId="0" fillId="7" borderId="0" xfId="0" applyNumberFormat="1" applyFill="1" applyAlignment="1">
      <alignment horizontal="center"/>
    </xf>
    <xf numFmtId="9" fontId="6" fillId="2" borderId="0" xfId="2" applyFont="1" applyFill="1" applyAlignment="1">
      <alignment vertical="center"/>
    </xf>
    <xf numFmtId="10" fontId="11" fillId="9" borderId="19" xfId="2" applyNumberFormat="1" applyFont="1" applyFill="1" applyBorder="1" applyAlignment="1">
      <alignment horizontal="center"/>
    </xf>
    <xf numFmtId="10" fontId="11" fillId="9" borderId="20" xfId="2" applyNumberFormat="1" applyFont="1" applyFill="1" applyBorder="1" applyAlignment="1">
      <alignment horizontal="center"/>
    </xf>
    <xf numFmtId="0" fontId="13" fillId="10" borderId="21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3" xfId="0" quotePrefix="1" applyFont="1" applyFill="1" applyBorder="1" applyAlignment="1">
      <alignment horizontal="center" vertical="center"/>
    </xf>
    <xf numFmtId="0" fontId="7" fillId="0" borderId="6" xfId="0" applyFont="1" applyBorder="1"/>
    <xf numFmtId="10" fontId="7" fillId="0" borderId="6" xfId="7" applyNumberFormat="1" applyFont="1" applyBorder="1"/>
    <xf numFmtId="10" fontId="7" fillId="3" borderId="6" xfId="7" applyNumberFormat="1" applyFont="1" applyFill="1" applyBorder="1"/>
    <xf numFmtId="10" fontId="7" fillId="0" borderId="6" xfId="0" applyNumberFormat="1" applyFont="1" applyBorder="1"/>
    <xf numFmtId="10" fontId="7" fillId="0" borderId="6" xfId="0" applyNumberFormat="1" applyFont="1" applyBorder="1" applyAlignment="1">
      <alignment horizontal="center"/>
    </xf>
    <xf numFmtId="10" fontId="7" fillId="5" borderId="6" xfId="7" applyNumberFormat="1" applyFont="1" applyFill="1" applyBorder="1"/>
    <xf numFmtId="0" fontId="15" fillId="10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9" xfId="0" applyBorder="1"/>
    <xf numFmtId="10" fontId="0" fillId="0" borderId="10" xfId="0" applyNumberFormat="1" applyBorder="1"/>
    <xf numFmtId="9" fontId="0" fillId="0" borderId="10" xfId="2" applyFont="1" applyBorder="1"/>
    <xf numFmtId="0" fontId="12" fillId="0" borderId="0" xfId="0" applyFont="1" applyAlignment="1">
      <alignment horizontal="center" wrapText="1"/>
    </xf>
    <xf numFmtId="0" fontId="0" fillId="0" borderId="8" xfId="0" applyBorder="1"/>
    <xf numFmtId="9" fontId="0" fillId="0" borderId="0" xfId="2" applyFont="1"/>
    <xf numFmtId="0" fontId="5" fillId="6" borderId="17" xfId="0" applyFont="1" applyFill="1" applyBorder="1" applyAlignment="1">
      <alignment horizontal="center"/>
    </xf>
    <xf numFmtId="17" fontId="7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0" fontId="17" fillId="0" borderId="0" xfId="2" applyNumberFormat="1" applyFont="1" applyFill="1" applyBorder="1" applyAlignment="1">
      <alignment horizontal="right"/>
    </xf>
    <xf numFmtId="17" fontId="17" fillId="0" borderId="24" xfId="0" applyNumberFormat="1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165" fontId="17" fillId="0" borderId="24" xfId="1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0" fontId="17" fillId="0" borderId="0" xfId="0" applyFont="1" applyAlignment="1">
      <alignment vertical="center"/>
    </xf>
    <xf numFmtId="17" fontId="17" fillId="0" borderId="2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5" fontId="17" fillId="0" borderId="2" xfId="1" applyNumberFormat="1" applyFont="1" applyBorder="1" applyAlignment="1">
      <alignment vertical="center"/>
    </xf>
    <xf numFmtId="10" fontId="17" fillId="0" borderId="0" xfId="2" applyNumberFormat="1" applyFont="1" applyBorder="1" applyAlignment="1">
      <alignment vertical="center"/>
    </xf>
    <xf numFmtId="17" fontId="17" fillId="0" borderId="19" xfId="0" applyNumberFormat="1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10" fontId="17" fillId="0" borderId="15" xfId="2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0" fontId="17" fillId="0" borderId="5" xfId="2" applyNumberFormat="1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10" fontId="17" fillId="0" borderId="14" xfId="2" applyNumberFormat="1" applyFont="1" applyBorder="1" applyAlignment="1">
      <alignment vertical="center"/>
    </xf>
    <xf numFmtId="10" fontId="17" fillId="0" borderId="4" xfId="2" applyNumberFormat="1" applyFont="1" applyBorder="1" applyAlignment="1">
      <alignment vertical="center"/>
    </xf>
    <xf numFmtId="10" fontId="17" fillId="5" borderId="18" xfId="2" applyNumberFormat="1" applyFont="1" applyFill="1" applyBorder="1" applyAlignment="1">
      <alignment vertical="center"/>
    </xf>
    <xf numFmtId="10" fontId="17" fillId="5" borderId="11" xfId="2" applyNumberFormat="1" applyFont="1" applyFill="1" applyBorder="1" applyAlignment="1">
      <alignment vertical="center"/>
    </xf>
    <xf numFmtId="10" fontId="17" fillId="5" borderId="12" xfId="2" applyNumberFormat="1" applyFont="1" applyFill="1" applyBorder="1" applyAlignment="1">
      <alignment vertical="center"/>
    </xf>
    <xf numFmtId="17" fontId="17" fillId="5" borderId="1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5" fontId="17" fillId="5" borderId="1" xfId="1" applyNumberFormat="1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0" fontId="17" fillId="5" borderId="11" xfId="2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3" fillId="10" borderId="22" xfId="0" applyFont="1" applyFill="1" applyBorder="1" applyAlignment="1">
      <alignment horizontal="center" wrapText="1"/>
    </xf>
    <xf numFmtId="0" fontId="5" fillId="8" borderId="14" xfId="0" applyFont="1" applyFill="1" applyBorder="1" applyAlignment="1">
      <alignment horizontal="center" wrapText="1"/>
    </xf>
    <xf numFmtId="0" fontId="5" fillId="8" borderId="23" xfId="0" applyFont="1" applyFill="1" applyBorder="1" applyAlignment="1">
      <alignment horizontal="center" wrapText="1"/>
    </xf>
    <xf numFmtId="0" fontId="0" fillId="8" borderId="15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23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0" fillId="0" borderId="0" xfId="0" applyAlignment="1">
      <alignment horizontal="center"/>
    </xf>
    <xf numFmtId="10" fontId="17" fillId="5" borderId="8" xfId="2" applyNumberFormat="1" applyFont="1" applyFill="1" applyBorder="1" applyAlignment="1">
      <alignment vertical="center"/>
    </xf>
    <xf numFmtId="10" fontId="17" fillId="0" borderId="3" xfId="2" applyNumberFormat="1" applyFont="1" applyBorder="1" applyAlignment="1">
      <alignment vertical="center"/>
    </xf>
    <xf numFmtId="10" fontId="17" fillId="5" borderId="9" xfId="2" applyNumberFormat="1" applyFont="1" applyFill="1" applyBorder="1" applyAlignment="1">
      <alignment vertical="center"/>
    </xf>
    <xf numFmtId="10" fontId="17" fillId="0" borderId="3" xfId="2" applyNumberFormat="1" applyFont="1" applyFill="1" applyBorder="1" applyAlignment="1">
      <alignment horizontal="right"/>
    </xf>
    <xf numFmtId="10" fontId="17" fillId="5" borderId="10" xfId="2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</cellXfs>
  <cellStyles count="34">
    <cellStyle name="Comma" xfId="1" builtinId="3"/>
    <cellStyle name="Comma 2" xfId="20" xr:uid="{05E25D9F-4C36-4E33-9853-362FEA295AEF}"/>
    <cellStyle name="Comma 2 2" xfId="29" xr:uid="{33067EDD-C24D-40FF-B8FC-8A3A2E62AEB6}"/>
    <cellStyle name="Currency 2" xfId="16" xr:uid="{77D43896-9887-404D-A3CE-EC48B7D09CBC}"/>
    <cellStyle name="Currency 2 2" xfId="26" xr:uid="{02416810-FD0D-42A7-A88C-F74FD324E871}"/>
    <cellStyle name="Normal" xfId="0" builtinId="0"/>
    <cellStyle name="Normal 2" xfId="4" xr:uid="{16B4F598-4746-4F76-A798-8E01B6771C15}"/>
    <cellStyle name="Normal 2 2" xfId="5" xr:uid="{4A7731D9-3A41-4D1F-A838-7E96396A32EB}"/>
    <cellStyle name="Normal 2 2 2" xfId="6" xr:uid="{41E9433F-49E2-4FE3-BDA1-FEF00300BC84}"/>
    <cellStyle name="Normal 3" xfId="13" xr:uid="{54D4BD75-70F4-4316-B387-6C9D77CF7CD2}"/>
    <cellStyle name="Normal 3 2" xfId="17" xr:uid="{76E3802A-CD52-436B-8634-262B490AEBD3}"/>
    <cellStyle name="Normal 3 3" xfId="27" xr:uid="{0827666B-E76C-48CA-88AF-86EF3B422A48}"/>
    <cellStyle name="Normal 4" xfId="15" xr:uid="{E4B25B5D-A798-4F99-A57E-B4E9DEACDA7B}"/>
    <cellStyle name="Normal 4 2" xfId="25" xr:uid="{4A62DD18-E194-43FA-9D39-BB210B7C8E68}"/>
    <cellStyle name="Percent" xfId="2" builtinId="5"/>
    <cellStyle name="Porcentagem 2" xfId="7" xr:uid="{B81C63D1-187E-4FDA-86BD-00B79E03E528}"/>
    <cellStyle name="Porcentagem 2 2" xfId="8" xr:uid="{32B5B34E-7D03-4DD9-B1BB-39848DF28923}"/>
    <cellStyle name="Porcentagem 3" xfId="18" xr:uid="{9E60312B-1ADF-4C15-9E85-8875A76E433C}"/>
    <cellStyle name="Separador de milhares 2" xfId="3" xr:uid="{00000000-0005-0000-0000-000003000000}"/>
    <cellStyle name="Separador de milhares 2 2" xfId="19" xr:uid="{26849AB8-3514-4B71-B590-8D4E58A38161}"/>
    <cellStyle name="Separador de milhares 2 2 2" xfId="28" xr:uid="{DDBE9EB9-D158-47AA-B08C-36B52F012B13}"/>
    <cellStyle name="Separador de milhares 2 4" xfId="9" xr:uid="{7F1AFBE9-8F9E-4AC2-AEF7-120B7A7FB236}"/>
    <cellStyle name="Vírgula 15" xfId="10" xr:uid="{11269117-7248-4795-A00E-73267E5C5442}"/>
    <cellStyle name="Vírgula 15 2" xfId="21" xr:uid="{D2E1E0F6-D6FE-4A92-9625-83E746CCB67B}"/>
    <cellStyle name="Vírgula 15 2 2" xfId="11" xr:uid="{3FE0A840-E522-4CFA-8AEA-45AE5CC3358A}"/>
    <cellStyle name="Vírgula 15 2 2 2" xfId="14" xr:uid="{D2FA3C69-3101-4711-9D43-A483A75DBAB5}"/>
    <cellStyle name="Vírgula 15 3" xfId="30" xr:uid="{207CA8CF-861C-4EE3-AA8F-7D411482F6BD}"/>
    <cellStyle name="Vírgula 2" xfId="22" xr:uid="{9323BE63-732F-4377-93C5-8B67640A4708}"/>
    <cellStyle name="Vírgula 2 2" xfId="31" xr:uid="{FA6B6055-14C7-468E-B754-3469E5564577}"/>
    <cellStyle name="Vírgula 2 7" xfId="12" xr:uid="{9B67977D-6F99-4F47-B03E-181E3E821F5A}"/>
    <cellStyle name="Vírgula 2 7 2" xfId="23" xr:uid="{2AB7519F-DA71-47FA-AA5D-79B21724B0C7}"/>
    <cellStyle name="Vírgula 2 7 3" xfId="32" xr:uid="{F921C180-5DDC-4763-AFBB-94827EF393F9}"/>
    <cellStyle name="Vírgula 3" xfId="24" xr:uid="{6E3C4171-BCFE-449B-BA77-686215D83E30}"/>
    <cellStyle name="Vírgula 3 2" xfId="33" xr:uid="{52477EE7-C51C-4B4A-88E6-1AF28F2B105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Retorno</a:t>
            </a:r>
            <a:r>
              <a:rPr lang="pt-BR" baseline="0"/>
              <a:t> mensal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Comparativo!$C$1</c:f>
              <c:strCache>
                <c:ptCount val="1"/>
                <c:pt idx="0">
                  <c:v>+Valor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Comparativo!$B$3:$B$39</c:f>
              <c:numCache>
                <c:formatCode>mmm\-yy</c:formatCode>
                <c:ptCount val="3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</c:numCache>
            </c:numRef>
          </c:cat>
          <c:val>
            <c:numRef>
              <c:f>Comparativo!$C$2:$C$39</c:f>
              <c:numCache>
                <c:formatCode>0.00%</c:formatCode>
                <c:ptCount val="38"/>
                <c:pt idx="0">
                  <c:v>2.0813713999999983E-2</c:v>
                </c:pt>
                <c:pt idx="1">
                  <c:v>3.0330274344257058E-2</c:v>
                </c:pt>
                <c:pt idx="2">
                  <c:v>-7.05605768024542E-3</c:v>
                </c:pt>
                <c:pt idx="3">
                  <c:v>-6.4420404651588381E-3</c:v>
                </c:pt>
                <c:pt idx="4">
                  <c:v>7.1243002454224325E-3</c:v>
                </c:pt>
                <c:pt idx="5">
                  <c:v>8.0111550027646139E-3</c:v>
                </c:pt>
                <c:pt idx="6">
                  <c:v>8.4423486261096005E-3</c:v>
                </c:pt>
                <c:pt idx="7">
                  <c:v>1.5171432082194958E-3</c:v>
                </c:pt>
                <c:pt idx="8">
                  <c:v>-3.6069611929357998E-3</c:v>
                </c:pt>
                <c:pt idx="9">
                  <c:v>-1.60912485831011E-3</c:v>
                </c:pt>
                <c:pt idx="10">
                  <c:v>-2.7579297962615499E-3</c:v>
                </c:pt>
                <c:pt idx="11">
                  <c:v>-5.8954725473687741E-3</c:v>
                </c:pt>
                <c:pt idx="12">
                  <c:v>2.3787110203035101E-3</c:v>
                </c:pt>
                <c:pt idx="13">
                  <c:v>1.5372175440674374E-2</c:v>
                </c:pt>
                <c:pt idx="14">
                  <c:v>8.9999999999999993E-3</c:v>
                </c:pt>
                <c:pt idx="15">
                  <c:v>4.3E-3</c:v>
                </c:pt>
                <c:pt idx="16">
                  <c:v>1.1299999999999999E-2</c:v>
                </c:pt>
                <c:pt idx="17">
                  <c:v>2.7299999999999998E-3</c:v>
                </c:pt>
                <c:pt idx="18">
                  <c:v>0.01</c:v>
                </c:pt>
                <c:pt idx="19">
                  <c:v>4.1999999999999997E-3</c:v>
                </c:pt>
                <c:pt idx="20">
                  <c:v>1.35E-2</c:v>
                </c:pt>
                <c:pt idx="21">
                  <c:v>1.4326266501844431E-2</c:v>
                </c:pt>
                <c:pt idx="22">
                  <c:v>8.0000000000000002E-3</c:v>
                </c:pt>
                <c:pt idx="23">
                  <c:v>1.1900000000000001E-2</c:v>
                </c:pt>
                <c:pt idx="24">
                  <c:v>6.5314295961051982E-3</c:v>
                </c:pt>
                <c:pt idx="25">
                  <c:v>6.5090902182869392E-3</c:v>
                </c:pt>
                <c:pt idx="26">
                  <c:v>7.0322965605560395E-3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9-4B9B-92B1-7AA725556886}"/>
            </c:ext>
          </c:extLst>
        </c:ser>
        <c:ser>
          <c:idx val="1"/>
          <c:order val="1"/>
          <c:tx>
            <c:strRef>
              <c:f>Comparativo!$D$1</c:f>
              <c:strCache>
                <c:ptCount val="1"/>
                <c:pt idx="0">
                  <c:v>CO HPE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Comparativo!$B$3:$B$39</c:f>
              <c:numCache>
                <c:formatCode>mmm\-yy</c:formatCode>
                <c:ptCount val="37"/>
                <c:pt idx="0">
                  <c:v>44166</c:v>
                </c:pt>
                <c:pt idx="1">
                  <c:v>44197</c:v>
                </c:pt>
                <c:pt idx="2">
                  <c:v>44228</c:v>
                </c:pt>
                <c:pt idx="3">
                  <c:v>44256</c:v>
                </c:pt>
                <c:pt idx="4">
                  <c:v>44287</c:v>
                </c:pt>
                <c:pt idx="5">
                  <c:v>44317</c:v>
                </c:pt>
                <c:pt idx="6">
                  <c:v>44348</c:v>
                </c:pt>
                <c:pt idx="7">
                  <c:v>44378</c:v>
                </c:pt>
                <c:pt idx="8">
                  <c:v>44409</c:v>
                </c:pt>
                <c:pt idx="9">
                  <c:v>44440</c:v>
                </c:pt>
                <c:pt idx="10">
                  <c:v>44470</c:v>
                </c:pt>
                <c:pt idx="11">
                  <c:v>44501</c:v>
                </c:pt>
                <c:pt idx="12">
                  <c:v>44531</c:v>
                </c:pt>
                <c:pt idx="13">
                  <c:v>44562</c:v>
                </c:pt>
                <c:pt idx="14">
                  <c:v>44593</c:v>
                </c:pt>
                <c:pt idx="15">
                  <c:v>44621</c:v>
                </c:pt>
                <c:pt idx="16">
                  <c:v>44652</c:v>
                </c:pt>
                <c:pt idx="17">
                  <c:v>44682</c:v>
                </c:pt>
                <c:pt idx="18">
                  <c:v>44713</c:v>
                </c:pt>
                <c:pt idx="19">
                  <c:v>44743</c:v>
                </c:pt>
                <c:pt idx="20">
                  <c:v>44774</c:v>
                </c:pt>
                <c:pt idx="21">
                  <c:v>44805</c:v>
                </c:pt>
                <c:pt idx="22">
                  <c:v>44835</c:v>
                </c:pt>
                <c:pt idx="23">
                  <c:v>44866</c:v>
                </c:pt>
                <c:pt idx="24">
                  <c:v>44896</c:v>
                </c:pt>
                <c:pt idx="25">
                  <c:v>44927</c:v>
                </c:pt>
                <c:pt idx="26">
                  <c:v>44958</c:v>
                </c:pt>
                <c:pt idx="27">
                  <c:v>44986</c:v>
                </c:pt>
                <c:pt idx="28">
                  <c:v>45017</c:v>
                </c:pt>
                <c:pt idx="29">
                  <c:v>45047</c:v>
                </c:pt>
                <c:pt idx="30">
                  <c:v>45078</c:v>
                </c:pt>
                <c:pt idx="31">
                  <c:v>45108</c:v>
                </c:pt>
                <c:pt idx="32">
                  <c:v>45139</c:v>
                </c:pt>
                <c:pt idx="33">
                  <c:v>45170</c:v>
                </c:pt>
                <c:pt idx="34">
                  <c:v>45200</c:v>
                </c:pt>
                <c:pt idx="35">
                  <c:v>45231</c:v>
                </c:pt>
                <c:pt idx="36">
                  <c:v>45261</c:v>
                </c:pt>
              </c:numCache>
            </c:numRef>
          </c:cat>
          <c:val>
            <c:numRef>
              <c:f>Comparativo!$D$2:$D$39</c:f>
              <c:numCache>
                <c:formatCode>0.00%</c:formatCode>
                <c:ptCount val="38"/>
                <c:pt idx="0">
                  <c:v>2.7799999999999998E-2</c:v>
                </c:pt>
                <c:pt idx="1">
                  <c:v>3.6200000000000003E-2</c:v>
                </c:pt>
                <c:pt idx="2">
                  <c:v>-8.3999999999999995E-3</c:v>
                </c:pt>
                <c:pt idx="3">
                  <c:v>-4.4999999999999997E-3</c:v>
                </c:pt>
                <c:pt idx="4">
                  <c:v>8.5000000000000006E-3</c:v>
                </c:pt>
                <c:pt idx="5">
                  <c:v>7.4999999999999997E-3</c:v>
                </c:pt>
                <c:pt idx="6">
                  <c:v>9.1000000000000004E-3</c:v>
                </c:pt>
                <c:pt idx="7">
                  <c:v>2.8999999999999998E-3</c:v>
                </c:pt>
                <c:pt idx="8">
                  <c:v>-3.7000000000000002E-3</c:v>
                </c:pt>
                <c:pt idx="9">
                  <c:v>-2.5999999999999999E-3</c:v>
                </c:pt>
                <c:pt idx="10">
                  <c:v>-1.6000000000000001E-3</c:v>
                </c:pt>
                <c:pt idx="11">
                  <c:v>-6.0000000000000001E-3</c:v>
                </c:pt>
                <c:pt idx="12">
                  <c:v>2.8E-3</c:v>
                </c:pt>
                <c:pt idx="13">
                  <c:v>1.49E-2</c:v>
                </c:pt>
                <c:pt idx="14">
                  <c:v>8.6E-3</c:v>
                </c:pt>
                <c:pt idx="15">
                  <c:v>4.4999999999999997E-3</c:v>
                </c:pt>
                <c:pt idx="16">
                  <c:v>1.1900000000000001E-2</c:v>
                </c:pt>
                <c:pt idx="17">
                  <c:v>2.8E-3</c:v>
                </c:pt>
                <c:pt idx="18">
                  <c:v>9.4000000000000004E-3</c:v>
                </c:pt>
                <c:pt idx="19">
                  <c:v>2.7000000000000001E-3</c:v>
                </c:pt>
                <c:pt idx="20">
                  <c:v>1.3899999999999999E-2</c:v>
                </c:pt>
                <c:pt idx="21">
                  <c:v>1.4E-2</c:v>
                </c:pt>
                <c:pt idx="22">
                  <c:v>7.1999999999999998E-3</c:v>
                </c:pt>
                <c:pt idx="23">
                  <c:v>1.1599999999999999E-2</c:v>
                </c:pt>
                <c:pt idx="24">
                  <c:v>5.5931114715337404E-3</c:v>
                </c:pt>
                <c:pt idx="25">
                  <c:v>7.2428927445551405E-3</c:v>
                </c:pt>
                <c:pt idx="26">
                  <c:v>6.8962054663390671E-3</c:v>
                </c:pt>
                <c:pt idx="27">
                  <c:v>1.2491119941797635E-3</c:v>
                </c:pt>
                <c:pt idx="28">
                  <c:v>9.3219296582460753E-3</c:v>
                </c:pt>
                <c:pt idx="29">
                  <c:v>8.4007651959601137E-3</c:v>
                </c:pt>
                <c:pt idx="30">
                  <c:v>1.184181055839395E-2</c:v>
                </c:pt>
                <c:pt idx="31">
                  <c:v>1.1105181153909793E-2</c:v>
                </c:pt>
                <c:pt idx="32">
                  <c:v>1.052928812807008E-2</c:v>
                </c:pt>
                <c:pt idx="33">
                  <c:v>9.4150399029904186E-3</c:v>
                </c:pt>
                <c:pt idx="34">
                  <c:v>7.5210176214550728E-3</c:v>
                </c:pt>
                <c:pt idx="35">
                  <c:v>6.9643757963937514E-3</c:v>
                </c:pt>
                <c:pt idx="36">
                  <c:v>1.2565683751296186E-2</c:v>
                </c:pt>
                <c:pt idx="37">
                  <c:v>1.208498494948862E-2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59-4B9B-92B1-7AA72555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4570032"/>
        <c:axId val="1114570448"/>
      </c:lineChart>
      <c:dateAx>
        <c:axId val="111457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4570448"/>
        <c:crosses val="autoZero"/>
        <c:auto val="1"/>
        <c:lblOffset val="100"/>
        <c:baseTimeUnit val="months"/>
      </c:dateAx>
      <c:valAx>
        <c:axId val="111457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45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Retorno mensal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Comparativo!$C$1</c:f>
              <c:strCache>
                <c:ptCount val="1"/>
                <c:pt idx="0">
                  <c:v>+Valor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Comparativo!$B$2:$B$39</c:f>
              <c:numCache>
                <c:formatCode>mmm\-yy</c:formatCode>
                <c:ptCount val="3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</c:numCache>
            </c:numRef>
          </c:cat>
          <c:val>
            <c:numRef>
              <c:f>Comparativo!$C$2:$C$39</c:f>
              <c:numCache>
                <c:formatCode>0.00%</c:formatCode>
                <c:ptCount val="38"/>
                <c:pt idx="0">
                  <c:v>2.0813713999999983E-2</c:v>
                </c:pt>
                <c:pt idx="1">
                  <c:v>3.0330274344257058E-2</c:v>
                </c:pt>
                <c:pt idx="2">
                  <c:v>-7.05605768024542E-3</c:v>
                </c:pt>
                <c:pt idx="3">
                  <c:v>-6.4420404651588381E-3</c:v>
                </c:pt>
                <c:pt idx="4">
                  <c:v>7.1243002454224325E-3</c:v>
                </c:pt>
                <c:pt idx="5">
                  <c:v>8.0111550027646139E-3</c:v>
                </c:pt>
                <c:pt idx="6">
                  <c:v>8.4423486261096005E-3</c:v>
                </c:pt>
                <c:pt idx="7">
                  <c:v>1.5171432082194958E-3</c:v>
                </c:pt>
                <c:pt idx="8">
                  <c:v>-3.6069611929357998E-3</c:v>
                </c:pt>
                <c:pt idx="9">
                  <c:v>-1.60912485831011E-3</c:v>
                </c:pt>
                <c:pt idx="10">
                  <c:v>-2.7579297962615499E-3</c:v>
                </c:pt>
                <c:pt idx="11">
                  <c:v>-5.8954725473687741E-3</c:v>
                </c:pt>
                <c:pt idx="12">
                  <c:v>2.3787110203035101E-3</c:v>
                </c:pt>
                <c:pt idx="13">
                  <c:v>1.5372175440674374E-2</c:v>
                </c:pt>
                <c:pt idx="14">
                  <c:v>8.9999999999999993E-3</c:v>
                </c:pt>
                <c:pt idx="15">
                  <c:v>4.3E-3</c:v>
                </c:pt>
                <c:pt idx="16">
                  <c:v>1.1299999999999999E-2</c:v>
                </c:pt>
                <c:pt idx="17">
                  <c:v>2.7299999999999998E-3</c:v>
                </c:pt>
                <c:pt idx="18">
                  <c:v>0.01</c:v>
                </c:pt>
                <c:pt idx="19">
                  <c:v>4.1999999999999997E-3</c:v>
                </c:pt>
                <c:pt idx="20">
                  <c:v>1.35E-2</c:v>
                </c:pt>
                <c:pt idx="21">
                  <c:v>1.4326266501844431E-2</c:v>
                </c:pt>
                <c:pt idx="22">
                  <c:v>8.0000000000000002E-3</c:v>
                </c:pt>
                <c:pt idx="23">
                  <c:v>1.1900000000000001E-2</c:v>
                </c:pt>
                <c:pt idx="24">
                  <c:v>6.5314295961051982E-3</c:v>
                </c:pt>
                <c:pt idx="25">
                  <c:v>6.5090902182869392E-3</c:v>
                </c:pt>
                <c:pt idx="26">
                  <c:v>7.0322965605560395E-3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3-4099-8DBE-23B5B8CFBE88}"/>
            </c:ext>
          </c:extLst>
        </c:ser>
        <c:ser>
          <c:idx val="1"/>
          <c:order val="1"/>
          <c:tx>
            <c:strRef>
              <c:f>Comparativo!$D$1</c:f>
              <c:strCache>
                <c:ptCount val="1"/>
                <c:pt idx="0">
                  <c:v>CO HPE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Comparativo!$B$2:$B$39</c:f>
              <c:numCache>
                <c:formatCode>mmm\-yy</c:formatCode>
                <c:ptCount val="38"/>
                <c:pt idx="0">
                  <c:v>44136</c:v>
                </c:pt>
                <c:pt idx="1">
                  <c:v>44166</c:v>
                </c:pt>
                <c:pt idx="2">
                  <c:v>44197</c:v>
                </c:pt>
                <c:pt idx="3">
                  <c:v>44228</c:v>
                </c:pt>
                <c:pt idx="4">
                  <c:v>44256</c:v>
                </c:pt>
                <c:pt idx="5">
                  <c:v>44287</c:v>
                </c:pt>
                <c:pt idx="6">
                  <c:v>44317</c:v>
                </c:pt>
                <c:pt idx="7">
                  <c:v>44348</c:v>
                </c:pt>
                <c:pt idx="8">
                  <c:v>44378</c:v>
                </c:pt>
                <c:pt idx="9">
                  <c:v>44409</c:v>
                </c:pt>
                <c:pt idx="10">
                  <c:v>44440</c:v>
                </c:pt>
                <c:pt idx="11">
                  <c:v>44470</c:v>
                </c:pt>
                <c:pt idx="12">
                  <c:v>44501</c:v>
                </c:pt>
                <c:pt idx="13">
                  <c:v>44531</c:v>
                </c:pt>
                <c:pt idx="14">
                  <c:v>44562</c:v>
                </c:pt>
                <c:pt idx="15">
                  <c:v>44593</c:v>
                </c:pt>
                <c:pt idx="16">
                  <c:v>44621</c:v>
                </c:pt>
                <c:pt idx="17">
                  <c:v>44652</c:v>
                </c:pt>
                <c:pt idx="18">
                  <c:v>44682</c:v>
                </c:pt>
                <c:pt idx="19">
                  <c:v>44713</c:v>
                </c:pt>
                <c:pt idx="20">
                  <c:v>44743</c:v>
                </c:pt>
                <c:pt idx="21">
                  <c:v>44774</c:v>
                </c:pt>
                <c:pt idx="22">
                  <c:v>44805</c:v>
                </c:pt>
                <c:pt idx="23">
                  <c:v>44835</c:v>
                </c:pt>
                <c:pt idx="24">
                  <c:v>44866</c:v>
                </c:pt>
                <c:pt idx="25">
                  <c:v>44896</c:v>
                </c:pt>
                <c:pt idx="26">
                  <c:v>44927</c:v>
                </c:pt>
                <c:pt idx="27">
                  <c:v>44958</c:v>
                </c:pt>
                <c:pt idx="28">
                  <c:v>44986</c:v>
                </c:pt>
                <c:pt idx="29">
                  <c:v>45017</c:v>
                </c:pt>
                <c:pt idx="30">
                  <c:v>45047</c:v>
                </c:pt>
                <c:pt idx="31">
                  <c:v>45078</c:v>
                </c:pt>
                <c:pt idx="32">
                  <c:v>45108</c:v>
                </c:pt>
                <c:pt idx="33">
                  <c:v>45139</c:v>
                </c:pt>
                <c:pt idx="34">
                  <c:v>45170</c:v>
                </c:pt>
                <c:pt idx="35">
                  <c:v>45200</c:v>
                </c:pt>
                <c:pt idx="36">
                  <c:v>45231</c:v>
                </c:pt>
                <c:pt idx="37">
                  <c:v>45261</c:v>
                </c:pt>
              </c:numCache>
            </c:numRef>
          </c:cat>
          <c:val>
            <c:numRef>
              <c:f>Comparativo!$D$2:$D$39</c:f>
              <c:numCache>
                <c:formatCode>0.00%</c:formatCode>
                <c:ptCount val="38"/>
                <c:pt idx="0">
                  <c:v>2.7799999999999998E-2</c:v>
                </c:pt>
                <c:pt idx="1">
                  <c:v>3.6200000000000003E-2</c:v>
                </c:pt>
                <c:pt idx="2">
                  <c:v>-8.3999999999999995E-3</c:v>
                </c:pt>
                <c:pt idx="3">
                  <c:v>-4.4999999999999997E-3</c:v>
                </c:pt>
                <c:pt idx="4">
                  <c:v>8.5000000000000006E-3</c:v>
                </c:pt>
                <c:pt idx="5">
                  <c:v>7.4999999999999997E-3</c:v>
                </c:pt>
                <c:pt idx="6">
                  <c:v>9.1000000000000004E-3</c:v>
                </c:pt>
                <c:pt idx="7">
                  <c:v>2.8999999999999998E-3</c:v>
                </c:pt>
                <c:pt idx="8">
                  <c:v>-3.7000000000000002E-3</c:v>
                </c:pt>
                <c:pt idx="9">
                  <c:v>-2.5999999999999999E-3</c:v>
                </c:pt>
                <c:pt idx="10">
                  <c:v>-1.6000000000000001E-3</c:v>
                </c:pt>
                <c:pt idx="11">
                  <c:v>-6.0000000000000001E-3</c:v>
                </c:pt>
                <c:pt idx="12">
                  <c:v>2.8E-3</c:v>
                </c:pt>
                <c:pt idx="13">
                  <c:v>1.49E-2</c:v>
                </c:pt>
                <c:pt idx="14">
                  <c:v>8.6E-3</c:v>
                </c:pt>
                <c:pt idx="15">
                  <c:v>4.4999999999999997E-3</c:v>
                </c:pt>
                <c:pt idx="16">
                  <c:v>1.1900000000000001E-2</c:v>
                </c:pt>
                <c:pt idx="17">
                  <c:v>2.8E-3</c:v>
                </c:pt>
                <c:pt idx="18">
                  <c:v>9.4000000000000004E-3</c:v>
                </c:pt>
                <c:pt idx="19">
                  <c:v>2.7000000000000001E-3</c:v>
                </c:pt>
                <c:pt idx="20">
                  <c:v>1.3899999999999999E-2</c:v>
                </c:pt>
                <c:pt idx="21">
                  <c:v>1.4E-2</c:v>
                </c:pt>
                <c:pt idx="22">
                  <c:v>7.1999999999999998E-3</c:v>
                </c:pt>
                <c:pt idx="23">
                  <c:v>1.1599999999999999E-2</c:v>
                </c:pt>
                <c:pt idx="24">
                  <c:v>5.5931114715337404E-3</c:v>
                </c:pt>
                <c:pt idx="25">
                  <c:v>7.2428927445551405E-3</c:v>
                </c:pt>
                <c:pt idx="26">
                  <c:v>6.8962054663390671E-3</c:v>
                </c:pt>
                <c:pt idx="27">
                  <c:v>1.2491119941797635E-3</c:v>
                </c:pt>
                <c:pt idx="28">
                  <c:v>9.3219296582460753E-3</c:v>
                </c:pt>
                <c:pt idx="29">
                  <c:v>8.4007651959601137E-3</c:v>
                </c:pt>
                <c:pt idx="30">
                  <c:v>1.184181055839395E-2</c:v>
                </c:pt>
                <c:pt idx="31">
                  <c:v>1.1105181153909793E-2</c:v>
                </c:pt>
                <c:pt idx="32">
                  <c:v>1.052928812807008E-2</c:v>
                </c:pt>
                <c:pt idx="33">
                  <c:v>9.4150399029904186E-3</c:v>
                </c:pt>
                <c:pt idx="34">
                  <c:v>7.5210176214550728E-3</c:v>
                </c:pt>
                <c:pt idx="35">
                  <c:v>6.9643757963937514E-3</c:v>
                </c:pt>
                <c:pt idx="36">
                  <c:v>1.2565683751296186E-2</c:v>
                </c:pt>
                <c:pt idx="37">
                  <c:v>1.208498494948862E-2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3-4099-8DBE-23B5B8CFB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4570032"/>
        <c:axId val="1114570448"/>
      </c:barChart>
      <c:dateAx>
        <c:axId val="11145700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4570448"/>
        <c:crosses val="autoZero"/>
        <c:auto val="1"/>
        <c:lblOffset val="100"/>
        <c:baseTimeUnit val="months"/>
      </c:dateAx>
      <c:valAx>
        <c:axId val="111457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4570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Comparativo </a:t>
            </a:r>
            <a:r>
              <a:rPr lang="pt-BR" baseline="0"/>
              <a:t>meta 2023 Plano + Valor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1.7684887459807074E-2"/>
          <c:y val="1.0241099380649708E-2"/>
          <c:w val="0.96463022508038587"/>
          <c:h val="0.83115860517435336"/>
        </c:manualLayout>
      </c:layout>
      <c:lineChart>
        <c:grouping val="standard"/>
        <c:varyColors val="0"/>
        <c:ser>
          <c:idx val="0"/>
          <c:order val="0"/>
          <c:tx>
            <c:strRef>
              <c:f>'Comparativo bech'!$B$30</c:f>
              <c:strCache>
                <c:ptCount val="1"/>
                <c:pt idx="0">
                  <c:v>Bech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softEdge rad="12700"/>
            </a:effectLst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>
                <a:softEdge rad="12700"/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b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'Comparativo bech'!$A$31:$A$42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'Comparativo bech'!$B$31:$B$42</c:f>
              <c:numCache>
                <c:formatCode>0.00%</c:formatCode>
                <c:ptCount val="12"/>
                <c:pt idx="0">
                  <c:v>1.3647166000000001E-2</c:v>
                </c:pt>
                <c:pt idx="1">
                  <c:v>9.4453599999999999E-3</c:v>
                </c:pt>
                <c:pt idx="2">
                  <c:v>1.2015499999999998E-2</c:v>
                </c:pt>
                <c:pt idx="3">
                  <c:v>8.8314999999999991E-3</c:v>
                </c:pt>
                <c:pt idx="4">
                  <c:v>9.7009999999999996E-3</c:v>
                </c:pt>
                <c:pt idx="5">
                  <c:v>1.22799E-2</c:v>
                </c:pt>
                <c:pt idx="6">
                  <c:v>1.07519E-2</c:v>
                </c:pt>
                <c:pt idx="7">
                  <c:v>8.1189999999999977E-3</c:v>
                </c:pt>
                <c:pt idx="8">
                  <c:v>5.5284999999999996E-3</c:v>
                </c:pt>
                <c:pt idx="9">
                  <c:v>2.9274999999999987E-3</c:v>
                </c:pt>
                <c:pt idx="10">
                  <c:v>1.6195999999999999E-2</c:v>
                </c:pt>
                <c:pt idx="11">
                  <c:v>1.2701E-2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A-42D2-94E8-FED7903103F0}"/>
            </c:ext>
          </c:extLst>
        </c:ser>
        <c:ser>
          <c:idx val="1"/>
          <c:order val="1"/>
          <c:tx>
            <c:strRef>
              <c:f>'Comparativo bech'!$D$30</c:f>
              <c:strCache>
                <c:ptCount val="1"/>
                <c:pt idx="0">
                  <c:v>Cota líquida</c:v>
                </c:pt>
              </c:strCache>
            </c:strRef>
          </c:tx>
          <c:spPr>
            <a:ln w="31750" cap="rnd">
              <a:solidFill>
                <a:schemeClr val="accent2">
                  <a:lumMod val="75000"/>
                  <a:alpha val="99000"/>
                </a:schemeClr>
              </a:solidFill>
              <a:round/>
            </a:ln>
            <a:effectLst>
              <a:softEdge rad="12700"/>
            </a:effectLst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>
                <a:softEdge rad="12700"/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'Comparativo bech'!$A$31:$A$42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'Comparativo bech'!$D$31:$D$42</c:f>
              <c:numCache>
                <c:formatCode>0.00%</c:formatCode>
                <c:ptCount val="1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A-42D2-94E8-FED79031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6617391"/>
        <c:axId val="334027791"/>
      </c:lineChart>
      <c:dateAx>
        <c:axId val="2106617391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4027791"/>
        <c:crosses val="autoZero"/>
        <c:auto val="1"/>
        <c:lblOffset val="100"/>
        <c:baseTimeUnit val="months"/>
      </c:dateAx>
      <c:valAx>
        <c:axId val="334027791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0661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133348</xdr:colOff>
      <xdr:row>13</xdr:row>
      <xdr:rowOff>152400</xdr:rowOff>
    </xdr:from>
    <xdr:to>
      <xdr:col>24</xdr:col>
      <xdr:colOff>595311</xdr:colOff>
      <xdr:row>28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B82FCA-4985-429C-8709-848EA95B6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241048</xdr:colOff>
      <xdr:row>13</xdr:row>
      <xdr:rowOff>78526</xdr:rowOff>
    </xdr:from>
    <xdr:to>
      <xdr:col>39</xdr:col>
      <xdr:colOff>498928</xdr:colOff>
      <xdr:row>31</xdr:row>
      <xdr:rowOff>63499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C1798D-D745-40A6-8011-5F8D9F0F2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6350</xdr:rowOff>
    </xdr:from>
    <xdr:to>
      <xdr:col>15</xdr:col>
      <xdr:colOff>0</xdr:colOff>
      <xdr:row>23</xdr:row>
      <xdr:rowOff>31750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88F35E-E805-5735-2A7D-4FA82311F8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alueprev1.sharepoint.com/sites/Shared/Documentos%20Compartilhados/Tabelas/Cotas/2023/Cota%20PREV%20Plano%20HPE.__V02082022.xlsx" TargetMode="External"/><Relationship Id="rId1" Type="http://schemas.openxmlformats.org/officeDocument/2006/relationships/externalLinkPath" Target="https://valueprev1.sharepoint.com/sites/Shared/Documentos%20Compartilhados/Tabelas/Cotas/2024/Cota%20PREV%20Plano%20HPE.__V0208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alueprev1.sharepoint.com/sites/Investments/Documentos%20Compartilhados/Rentabilidade%20SMA/Rentabilidade%20SMA%202023.xlsx" TargetMode="External"/><Relationship Id="rId1" Type="http://schemas.openxmlformats.org/officeDocument/2006/relationships/externalLinkPath" Target="https://valueprev1.sharepoint.com/sites/Investments/Documentos%20Compartilhados/Rentabilidade%20SMA/Rentabilidade%20SM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ta_Hist"/>
      <sheetName val="INFLAÇÃO"/>
      <sheetName val="BOLSA"/>
      <sheetName val="IMA"/>
      <sheetName val="QuadrosI"/>
      <sheetName val="Estatística"/>
      <sheetName val="Estatística1"/>
      <sheetName val="Quadros"/>
      <sheetName val="Quota"/>
      <sheetName val="Mud_Perfil"/>
      <sheetName val="Transformed Data"/>
      <sheetName val="Suggestion1"/>
      <sheetName val="Comparative2023"/>
      <sheetName val="Comparative2024"/>
    </sheetNames>
    <sheetDataSet>
      <sheetData sheetId="0">
        <row r="318">
          <cell r="V318">
            <v>6.8962054663390671E-3</v>
          </cell>
        </row>
        <row r="319">
          <cell r="V319">
            <v>1.2491119941797635E-3</v>
          </cell>
        </row>
        <row r="320">
          <cell r="V320">
            <v>9.3219296582460753E-3</v>
          </cell>
        </row>
        <row r="321">
          <cell r="V321">
            <v>8.4007651959601137E-3</v>
          </cell>
        </row>
        <row r="322">
          <cell r="V322">
            <v>1.184181055839395E-2</v>
          </cell>
        </row>
        <row r="323">
          <cell r="V323">
            <v>1.1105181153909793E-2</v>
          </cell>
        </row>
        <row r="324">
          <cell r="V324">
            <v>1.052928812807008E-2</v>
          </cell>
        </row>
        <row r="325">
          <cell r="V325">
            <v>9.4150399029904186E-3</v>
          </cell>
        </row>
        <row r="326">
          <cell r="V326">
            <v>7.5210176214550728E-3</v>
          </cell>
        </row>
        <row r="327">
          <cell r="V327">
            <v>6.9643757963937514E-3</v>
          </cell>
        </row>
        <row r="328">
          <cell r="V328">
            <v>1.2565683751296186E-2</v>
          </cell>
        </row>
        <row r="329">
          <cell r="V329">
            <v>1.208498494948862E-2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>
            <v>45261</v>
          </cell>
        </row>
      </sheetData>
      <sheetData sheetId="8"/>
      <sheetData sheetId="9"/>
      <sheetData sheetId="10"/>
      <sheetData sheetId="11"/>
      <sheetData sheetId="12">
        <row r="20">
          <cell r="E20">
            <v>1.3647166000000001E-2</v>
          </cell>
        </row>
        <row r="21">
          <cell r="E21">
            <v>9.4453599999999999E-3</v>
          </cell>
        </row>
        <row r="22">
          <cell r="E22">
            <v>1.2015499999999998E-2</v>
          </cell>
        </row>
        <row r="23">
          <cell r="E23">
            <v>8.8314999999999991E-3</v>
          </cell>
        </row>
        <row r="24">
          <cell r="E24">
            <v>9.7009999999999996E-3</v>
          </cell>
        </row>
        <row r="25">
          <cell r="E25">
            <v>1.22799E-2</v>
          </cell>
        </row>
        <row r="26">
          <cell r="E26">
            <v>1.07519E-2</v>
          </cell>
        </row>
        <row r="27">
          <cell r="E27">
            <v>8.1189999999999977E-3</v>
          </cell>
        </row>
        <row r="28">
          <cell r="E28">
            <v>5.5284999999999996E-3</v>
          </cell>
        </row>
        <row r="29">
          <cell r="E29">
            <v>2.9274999999999987E-3</v>
          </cell>
        </row>
        <row r="30">
          <cell r="E30">
            <v>1.6195999999999999E-2</v>
          </cell>
        </row>
        <row r="31">
          <cell r="E31">
            <v>1.2701E-2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NTAB.2023-SMA"/>
      <sheetName val="Sheet4"/>
      <sheetName val="RENTAB.2023 dxc"/>
      <sheetName val="RENTAB.2021 dxc"/>
      <sheetName val="RENTAB.2023 HP"/>
      <sheetName val="RENTAB.2021-SMA"/>
      <sheetName val="RENTAB.2021 HP"/>
      <sheetName val="RENTAB.2021 +VALOR"/>
      <sheetName val="Sheet3"/>
      <sheetName val="Sheet1"/>
      <sheetName val="Sheet2"/>
    </sheetNames>
    <sheetDataSet>
      <sheetData sheetId="0">
        <row r="5">
          <cell r="P5">
            <v>7.3239999999999998E-3</v>
          </cell>
        </row>
        <row r="6">
          <cell r="P6">
            <v>2.1649999999999998E-3</v>
          </cell>
        </row>
        <row r="7">
          <cell r="P7">
            <v>9.6970000000000008E-3</v>
          </cell>
        </row>
        <row r="8">
          <cell r="P8">
            <v>8.763E-3</v>
          </cell>
        </row>
        <row r="9">
          <cell r="P9">
            <v>1.2088E-2</v>
          </cell>
        </row>
        <row r="10">
          <cell r="P10">
            <v>1.155E-2</v>
          </cell>
        </row>
        <row r="11">
          <cell r="P11">
            <v>1.1270000000000001E-2</v>
          </cell>
        </row>
        <row r="12">
          <cell r="P12">
            <v>1.0144E-2</v>
          </cell>
        </row>
        <row r="13">
          <cell r="P13">
            <v>7.809E-3</v>
          </cell>
        </row>
        <row r="14">
          <cell r="P14">
            <v>7.1859999999999997E-3</v>
          </cell>
        </row>
        <row r="15">
          <cell r="P15">
            <v>1.3361905863883639E-2</v>
          </cell>
        </row>
        <row r="16">
          <cell r="P16">
            <v>1.2574E-2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462EC-9510-4CBA-A828-059039E60431}">
  <dimension ref="B1:O54"/>
  <sheetViews>
    <sheetView showGridLines="0" zoomScale="98" zoomScaleNormal="98" workbookViewId="0">
      <pane ySplit="1" topLeftCell="A29" activePane="bottomLeft" state="frozen"/>
      <selection pane="bottomLeft" activeCell="H24" sqref="H24"/>
    </sheetView>
  </sheetViews>
  <sheetFormatPr defaultRowHeight="12.75" x14ac:dyDescent="0.2"/>
  <cols>
    <col min="3" max="4" width="9.5703125" bestFit="1" customWidth="1"/>
    <col min="6" max="6" width="10.42578125" customWidth="1"/>
    <col min="7" max="7" width="9.42578125" customWidth="1"/>
    <col min="8" max="9" width="9.140625" style="20"/>
  </cols>
  <sheetData>
    <row r="1" spans="2:15" s="26" customFormat="1" ht="20.100000000000001" customHeight="1" x14ac:dyDescent="0.2">
      <c r="B1" s="21"/>
      <c r="C1" s="22" t="s">
        <v>8</v>
      </c>
      <c r="D1" s="23" t="s">
        <v>11</v>
      </c>
      <c r="E1" s="24"/>
      <c r="F1" s="22" t="s">
        <v>8</v>
      </c>
      <c r="G1" s="23" t="s">
        <v>11</v>
      </c>
      <c r="H1" s="22" t="s">
        <v>10</v>
      </c>
      <c r="I1" s="24"/>
      <c r="J1" s="22" t="s">
        <v>9</v>
      </c>
      <c r="K1" s="25"/>
      <c r="L1" s="22" t="s">
        <v>10</v>
      </c>
    </row>
    <row r="2" spans="2:15" ht="20.100000000000001" customHeight="1" x14ac:dyDescent="0.2">
      <c r="B2" s="5">
        <v>44136</v>
      </c>
      <c r="C2" s="6">
        <v>2.0813713999999983E-2</v>
      </c>
      <c r="D2" s="6">
        <v>2.7799999999999998E-2</v>
      </c>
      <c r="E2" s="3"/>
      <c r="F2" s="3"/>
      <c r="G2" s="3"/>
      <c r="H2" s="3"/>
      <c r="I2" s="3"/>
      <c r="J2" s="15">
        <f>IF(C2&gt;D2,1,0)</f>
        <v>0</v>
      </c>
      <c r="K2" s="13"/>
      <c r="L2" s="16">
        <f>+C2-D2</f>
        <v>-6.9862860000000152E-3</v>
      </c>
      <c r="N2" s="11"/>
      <c r="O2" s="12"/>
    </row>
    <row r="3" spans="2:15" ht="20.100000000000001" customHeight="1" x14ac:dyDescent="0.2">
      <c r="B3" s="5">
        <v>44166</v>
      </c>
      <c r="C3" s="6">
        <v>3.0330274344257058E-2</v>
      </c>
      <c r="D3" s="6">
        <v>3.6200000000000003E-2</v>
      </c>
      <c r="E3" s="9">
        <v>2020</v>
      </c>
      <c r="F3" s="10">
        <f>FVSCHEDULE(1,C2:C3)-1</f>
        <v>5.1775273999999927E-2</v>
      </c>
      <c r="G3" s="10">
        <f>FVSCHEDULE(1,D2:D3)-1</f>
        <v>6.5006360000000152E-2</v>
      </c>
      <c r="H3" s="6">
        <f>+F3-G3</f>
        <v>-1.3231086000000225E-2</v>
      </c>
      <c r="I3" s="18"/>
      <c r="J3" s="15">
        <f t="shared" ref="J3:J39" si="0">IF(C3&gt;D3,1,0)</f>
        <v>0</v>
      </c>
      <c r="K3" s="13"/>
      <c r="L3" s="16">
        <f t="shared" ref="L3:L39" si="1">+C3-D3</f>
        <v>-5.8697256557429453E-3</v>
      </c>
      <c r="N3" s="11"/>
      <c r="O3" s="12"/>
    </row>
    <row r="4" spans="2:15" ht="20.100000000000001" customHeight="1" x14ac:dyDescent="0.2">
      <c r="B4" s="5">
        <v>44197</v>
      </c>
      <c r="C4" s="6">
        <v>-7.05605768024542E-3</v>
      </c>
      <c r="D4" s="6">
        <v>-8.3999999999999995E-3</v>
      </c>
      <c r="E4" s="3"/>
      <c r="F4" s="3"/>
      <c r="G4" s="3"/>
      <c r="H4" s="3"/>
      <c r="I4" s="3"/>
      <c r="J4" s="15">
        <f t="shared" si="0"/>
        <v>1</v>
      </c>
      <c r="K4" s="13"/>
      <c r="L4" s="16">
        <f t="shared" si="1"/>
        <v>1.3439423197545795E-3</v>
      </c>
      <c r="N4" s="11"/>
      <c r="O4" s="12"/>
    </row>
    <row r="5" spans="2:15" ht="20.100000000000001" customHeight="1" x14ac:dyDescent="0.2">
      <c r="B5" s="5">
        <v>44228</v>
      </c>
      <c r="C5" s="6">
        <v>-6.4420404651588381E-3</v>
      </c>
      <c r="D5" s="6">
        <v>-4.4999999999999997E-3</v>
      </c>
      <c r="E5" s="3"/>
      <c r="F5" s="3"/>
      <c r="G5" s="3"/>
      <c r="H5" s="3"/>
      <c r="I5" s="3"/>
      <c r="J5" s="15">
        <f t="shared" si="0"/>
        <v>0</v>
      </c>
      <c r="K5" s="13"/>
      <c r="L5" s="16">
        <f t="shared" si="1"/>
        <v>-1.9420404651588384E-3</v>
      </c>
      <c r="N5" s="11"/>
      <c r="O5" s="12"/>
    </row>
    <row r="6" spans="2:15" ht="20.100000000000001" customHeight="1" x14ac:dyDescent="0.2">
      <c r="B6" s="5">
        <v>44256</v>
      </c>
      <c r="C6" s="6">
        <v>7.1243002454224325E-3</v>
      </c>
      <c r="D6" s="6">
        <v>8.5000000000000006E-3</v>
      </c>
      <c r="E6" s="3"/>
      <c r="F6" s="3"/>
      <c r="G6" s="3"/>
      <c r="H6" s="3"/>
      <c r="I6" s="3"/>
      <c r="J6" s="15">
        <f t="shared" si="0"/>
        <v>0</v>
      </c>
      <c r="K6" s="13"/>
      <c r="L6" s="16">
        <f t="shared" si="1"/>
        <v>-1.3756997545775682E-3</v>
      </c>
      <c r="N6" s="11"/>
      <c r="O6" s="12"/>
    </row>
    <row r="7" spans="2:15" ht="20.100000000000001" customHeight="1" x14ac:dyDescent="0.2">
      <c r="B7" s="5">
        <v>44287</v>
      </c>
      <c r="C7" s="7">
        <v>8.0111550027646139E-3</v>
      </c>
      <c r="D7" s="7">
        <v>7.4999999999999997E-3</v>
      </c>
      <c r="E7" s="4"/>
      <c r="F7" s="4"/>
      <c r="G7" s="4"/>
      <c r="H7" s="3"/>
      <c r="I7" s="3"/>
      <c r="J7" s="15">
        <f t="shared" si="0"/>
        <v>1</v>
      </c>
      <c r="K7" s="13"/>
      <c r="L7" s="16">
        <f t="shared" si="1"/>
        <v>5.1115500276461417E-4</v>
      </c>
      <c r="N7" s="11"/>
      <c r="O7" s="12"/>
    </row>
    <row r="8" spans="2:15" ht="20.100000000000001" customHeight="1" x14ac:dyDescent="0.2">
      <c r="B8" s="5">
        <v>44317</v>
      </c>
      <c r="C8" s="7">
        <v>8.4423486261096005E-3</v>
      </c>
      <c r="D8" s="7">
        <v>9.1000000000000004E-3</v>
      </c>
      <c r="E8" s="4"/>
      <c r="F8" s="4"/>
      <c r="G8" s="4"/>
      <c r="H8" s="3"/>
      <c r="I8" s="3"/>
      <c r="J8" s="15">
        <f t="shared" si="0"/>
        <v>0</v>
      </c>
      <c r="K8" s="13"/>
      <c r="L8" s="16">
        <f t="shared" si="1"/>
        <v>-6.5765137389039996E-4</v>
      </c>
      <c r="N8" s="11"/>
      <c r="O8" s="12"/>
    </row>
    <row r="9" spans="2:15" ht="20.100000000000001" customHeight="1" x14ac:dyDescent="0.2">
      <c r="B9" s="5">
        <v>44348</v>
      </c>
      <c r="C9" s="7">
        <v>1.5171432082194958E-3</v>
      </c>
      <c r="D9" s="7">
        <v>2.8999999999999998E-3</v>
      </c>
      <c r="E9" s="4"/>
      <c r="F9" s="4"/>
      <c r="G9" s="4"/>
      <c r="H9" s="3"/>
      <c r="I9" s="3"/>
      <c r="J9" s="15">
        <f t="shared" si="0"/>
        <v>0</v>
      </c>
      <c r="K9" s="13"/>
      <c r="L9" s="16">
        <f t="shared" si="1"/>
        <v>-1.382856791780504E-3</v>
      </c>
      <c r="N9" s="11"/>
      <c r="O9" s="12"/>
    </row>
    <row r="10" spans="2:15" ht="20.100000000000001" customHeight="1" x14ac:dyDescent="0.2">
      <c r="B10" s="5">
        <v>44378</v>
      </c>
      <c r="C10" s="6">
        <v>-3.6069611929357998E-3</v>
      </c>
      <c r="D10" s="6">
        <v>-3.7000000000000002E-3</v>
      </c>
      <c r="E10" s="4"/>
      <c r="F10" s="4"/>
      <c r="G10" s="4"/>
      <c r="H10" s="3"/>
      <c r="I10" s="3"/>
      <c r="J10" s="15">
        <f t="shared" si="0"/>
        <v>1</v>
      </c>
      <c r="K10" s="13"/>
      <c r="L10" s="16">
        <f t="shared" si="1"/>
        <v>9.3038807064200341E-5</v>
      </c>
      <c r="N10" s="11"/>
      <c r="O10" s="12"/>
    </row>
    <row r="11" spans="2:15" ht="20.100000000000001" customHeight="1" x14ac:dyDescent="0.2">
      <c r="B11" s="5">
        <v>44409</v>
      </c>
      <c r="C11" s="6">
        <v>-1.60912485831011E-3</v>
      </c>
      <c r="D11" s="6">
        <v>-2.5999999999999999E-3</v>
      </c>
      <c r="E11" s="4"/>
      <c r="F11" s="4"/>
      <c r="G11" s="4"/>
      <c r="H11" s="3"/>
      <c r="I11" s="3"/>
      <c r="J11" s="15">
        <f t="shared" si="0"/>
        <v>1</v>
      </c>
      <c r="K11" s="13"/>
      <c r="L11" s="16">
        <f t="shared" si="1"/>
        <v>9.9087514168988986E-4</v>
      </c>
      <c r="N11" s="11"/>
      <c r="O11" s="12"/>
    </row>
    <row r="12" spans="2:15" ht="20.100000000000001" customHeight="1" x14ac:dyDescent="0.2">
      <c r="B12" s="5">
        <v>44440</v>
      </c>
      <c r="C12" s="7">
        <v>-2.7579297962615499E-3</v>
      </c>
      <c r="D12" s="6">
        <v>-1.6000000000000001E-3</v>
      </c>
      <c r="E12" s="4"/>
      <c r="F12" s="4"/>
      <c r="G12" s="4"/>
      <c r="H12" s="3"/>
      <c r="I12" s="3"/>
      <c r="J12" s="15">
        <f t="shared" si="0"/>
        <v>0</v>
      </c>
      <c r="K12" s="13"/>
      <c r="L12" s="16">
        <f t="shared" si="1"/>
        <v>-1.1579297962615498E-3</v>
      </c>
      <c r="N12" s="11"/>
      <c r="O12" s="12"/>
    </row>
    <row r="13" spans="2:15" ht="20.100000000000001" customHeight="1" x14ac:dyDescent="0.2">
      <c r="B13" s="5">
        <v>44470</v>
      </c>
      <c r="C13" s="6">
        <v>-5.8954725473687741E-3</v>
      </c>
      <c r="D13" s="6">
        <v>-6.0000000000000001E-3</v>
      </c>
      <c r="E13" s="4"/>
      <c r="F13" s="4"/>
      <c r="G13" s="4"/>
      <c r="H13" s="3"/>
      <c r="I13" s="3"/>
      <c r="J13" s="15">
        <f t="shared" si="0"/>
        <v>1</v>
      </c>
      <c r="K13" s="13"/>
      <c r="L13" s="16">
        <f t="shared" si="1"/>
        <v>1.0452745263122599E-4</v>
      </c>
      <c r="N13" s="11"/>
      <c r="O13" s="12"/>
    </row>
    <row r="14" spans="2:15" ht="20.100000000000001" customHeight="1" x14ac:dyDescent="0.2">
      <c r="B14" s="5">
        <v>44501</v>
      </c>
      <c r="C14" s="6">
        <v>2.3787110203035101E-3</v>
      </c>
      <c r="D14" s="6">
        <v>2.8E-3</v>
      </c>
      <c r="E14" s="4"/>
      <c r="F14" s="4"/>
      <c r="G14" s="4"/>
      <c r="H14" s="3"/>
      <c r="I14" s="3"/>
      <c r="J14" s="15">
        <f t="shared" si="0"/>
        <v>0</v>
      </c>
      <c r="K14" s="13"/>
      <c r="L14" s="16">
        <f t="shared" si="1"/>
        <v>-4.2128897969648986E-4</v>
      </c>
      <c r="N14" s="11"/>
      <c r="O14" s="12"/>
    </row>
    <row r="15" spans="2:15" ht="20.100000000000001" customHeight="1" x14ac:dyDescent="0.2">
      <c r="B15" s="5">
        <v>44531</v>
      </c>
      <c r="C15" s="6">
        <v>1.5372175440674374E-2</v>
      </c>
      <c r="D15" s="6">
        <v>1.49E-2</v>
      </c>
      <c r="E15" s="9">
        <v>2021</v>
      </c>
      <c r="F15" s="10">
        <f>FVSCHEDULE(1,C4:C15)-1</f>
        <v>1.5305729653424249E-2</v>
      </c>
      <c r="G15" s="10">
        <f>FVSCHEDULE(1,D4:D15)-1</f>
        <v>1.8775766815660289E-2</v>
      </c>
      <c r="H15" s="6">
        <f>+F15-G15</f>
        <v>-3.4700371622360393E-3</v>
      </c>
      <c r="I15" s="18"/>
      <c r="J15" s="15">
        <f t="shared" si="0"/>
        <v>1</v>
      </c>
      <c r="K15" s="13"/>
      <c r="L15" s="16">
        <f t="shared" si="1"/>
        <v>4.7217544067437375E-4</v>
      </c>
      <c r="N15" s="11"/>
      <c r="O15" s="12"/>
    </row>
    <row r="16" spans="2:15" ht="20.100000000000001" customHeight="1" x14ac:dyDescent="0.2">
      <c r="B16" s="5">
        <v>44562</v>
      </c>
      <c r="C16" s="6">
        <v>8.9999999999999993E-3</v>
      </c>
      <c r="D16" s="6">
        <v>8.6E-3</v>
      </c>
      <c r="E16" s="4"/>
      <c r="F16" s="4"/>
      <c r="G16" s="8"/>
      <c r="H16" s="19"/>
      <c r="I16" s="19"/>
      <c r="J16" s="15">
        <f t="shared" si="0"/>
        <v>1</v>
      </c>
      <c r="K16" s="13"/>
      <c r="L16" s="16">
        <f t="shared" si="1"/>
        <v>3.9999999999999931E-4</v>
      </c>
      <c r="N16" s="11"/>
      <c r="O16" s="12"/>
    </row>
    <row r="17" spans="2:15" ht="20.100000000000001" customHeight="1" x14ac:dyDescent="0.2">
      <c r="B17" s="5">
        <v>44593</v>
      </c>
      <c r="C17" s="6">
        <v>4.3E-3</v>
      </c>
      <c r="D17" s="6">
        <v>4.4999999999999997E-3</v>
      </c>
      <c r="E17" s="4"/>
      <c r="F17" s="4"/>
      <c r="G17" s="4"/>
      <c r="H17" s="3"/>
      <c r="I17" s="3"/>
      <c r="J17" s="15">
        <f t="shared" si="0"/>
        <v>0</v>
      </c>
      <c r="K17" s="13"/>
      <c r="L17" s="16">
        <f t="shared" si="1"/>
        <v>-1.9999999999999966E-4</v>
      </c>
      <c r="N17" s="11"/>
      <c r="O17" s="12"/>
    </row>
    <row r="18" spans="2:15" ht="20.100000000000001" customHeight="1" x14ac:dyDescent="0.2">
      <c r="B18" s="5">
        <v>44621</v>
      </c>
      <c r="C18" s="6">
        <v>1.1299999999999999E-2</v>
      </c>
      <c r="D18" s="6">
        <v>1.1900000000000001E-2</v>
      </c>
      <c r="E18" s="4"/>
      <c r="F18" s="4"/>
      <c r="G18" s="4"/>
      <c r="H18" s="3"/>
      <c r="I18" s="3"/>
      <c r="J18" s="15">
        <f t="shared" si="0"/>
        <v>0</v>
      </c>
      <c r="K18" s="13"/>
      <c r="L18" s="16">
        <f t="shared" si="1"/>
        <v>-6.0000000000000157E-4</v>
      </c>
      <c r="N18" s="11"/>
      <c r="O18" s="12"/>
    </row>
    <row r="19" spans="2:15" ht="20.100000000000001" customHeight="1" x14ac:dyDescent="0.2">
      <c r="B19" s="5">
        <v>44652</v>
      </c>
      <c r="C19" s="6">
        <v>2.7299999999999998E-3</v>
      </c>
      <c r="D19" s="6">
        <v>2.8E-3</v>
      </c>
      <c r="E19" s="4"/>
      <c r="F19" s="4"/>
      <c r="G19" s="4"/>
      <c r="H19" s="3"/>
      <c r="I19" s="3"/>
      <c r="J19" s="15">
        <f t="shared" si="0"/>
        <v>0</v>
      </c>
      <c r="K19" s="13"/>
      <c r="L19" s="16">
        <f t="shared" si="1"/>
        <v>-7.0000000000000184E-5</v>
      </c>
      <c r="N19" s="11"/>
      <c r="O19" s="12"/>
    </row>
    <row r="20" spans="2:15" ht="20.100000000000001" customHeight="1" x14ac:dyDescent="0.2">
      <c r="B20" s="5">
        <v>44682</v>
      </c>
      <c r="C20" s="6">
        <v>0.01</v>
      </c>
      <c r="D20" s="6">
        <v>9.4000000000000004E-3</v>
      </c>
      <c r="E20" s="4"/>
      <c r="F20" s="4"/>
      <c r="G20" s="4"/>
      <c r="H20" s="3"/>
      <c r="I20" s="3"/>
      <c r="J20" s="15">
        <f t="shared" si="0"/>
        <v>1</v>
      </c>
      <c r="K20" s="13"/>
      <c r="L20" s="16">
        <f t="shared" si="1"/>
        <v>5.9999999999999984E-4</v>
      </c>
      <c r="N20" s="11"/>
      <c r="O20" s="12"/>
    </row>
    <row r="21" spans="2:15" ht="20.100000000000001" customHeight="1" x14ac:dyDescent="0.2">
      <c r="B21" s="5">
        <v>44713</v>
      </c>
      <c r="C21" s="6">
        <v>4.1999999999999997E-3</v>
      </c>
      <c r="D21" s="6">
        <v>2.7000000000000001E-3</v>
      </c>
      <c r="E21" s="4"/>
      <c r="F21" s="4"/>
      <c r="G21" s="4"/>
      <c r="H21" s="3"/>
      <c r="I21" s="3"/>
      <c r="J21" s="15">
        <f t="shared" si="0"/>
        <v>1</v>
      </c>
      <c r="K21" s="13"/>
      <c r="L21" s="16">
        <f t="shared" si="1"/>
        <v>1.4999999999999996E-3</v>
      </c>
      <c r="N21" s="11"/>
      <c r="O21" s="12"/>
    </row>
    <row r="22" spans="2:15" ht="20.100000000000001" customHeight="1" x14ac:dyDescent="0.2">
      <c r="B22" s="5">
        <v>44743</v>
      </c>
      <c r="C22" s="6">
        <v>1.35E-2</v>
      </c>
      <c r="D22" s="6">
        <v>1.3899999999999999E-2</v>
      </c>
      <c r="E22" s="4"/>
      <c r="F22" s="4"/>
      <c r="G22" s="4"/>
      <c r="H22" s="3"/>
      <c r="I22" s="3"/>
      <c r="J22" s="15">
        <f t="shared" si="0"/>
        <v>0</v>
      </c>
      <c r="K22" s="13"/>
      <c r="L22" s="16">
        <f t="shared" si="1"/>
        <v>-3.9999999999999931E-4</v>
      </c>
      <c r="N22" s="11"/>
      <c r="O22" s="12"/>
    </row>
    <row r="23" spans="2:15" ht="20.100000000000001" customHeight="1" x14ac:dyDescent="0.2">
      <c r="B23" s="5">
        <v>44774</v>
      </c>
      <c r="C23" s="6">
        <v>1.4326266501844431E-2</v>
      </c>
      <c r="D23" s="6">
        <v>1.4E-2</v>
      </c>
      <c r="E23" s="4"/>
      <c r="F23" s="4"/>
      <c r="G23" s="4"/>
      <c r="H23" s="3"/>
      <c r="I23" s="3"/>
      <c r="J23" s="15">
        <f t="shared" si="0"/>
        <v>1</v>
      </c>
      <c r="K23" s="13"/>
      <c r="L23" s="16">
        <f t="shared" si="1"/>
        <v>3.26266501844431E-4</v>
      </c>
    </row>
    <row r="24" spans="2:15" ht="20.100000000000001" customHeight="1" x14ac:dyDescent="0.2">
      <c r="B24" s="5">
        <v>44805</v>
      </c>
      <c r="C24" s="6">
        <v>8.0000000000000002E-3</v>
      </c>
      <c r="D24" s="6">
        <v>7.1999999999999998E-3</v>
      </c>
      <c r="E24" s="4"/>
      <c r="F24" s="4"/>
      <c r="G24" s="4"/>
      <c r="H24" s="3"/>
      <c r="I24" s="3"/>
      <c r="J24" s="15">
        <f t="shared" si="0"/>
        <v>1</v>
      </c>
      <c r="K24" s="13"/>
      <c r="L24" s="16">
        <f t="shared" si="1"/>
        <v>8.0000000000000036E-4</v>
      </c>
    </row>
    <row r="25" spans="2:15" ht="20.100000000000001" customHeight="1" x14ac:dyDescent="0.2">
      <c r="B25" s="5">
        <v>44835</v>
      </c>
      <c r="C25" s="6">
        <v>1.1900000000000001E-2</v>
      </c>
      <c r="D25" s="6">
        <v>1.1599999999999999E-2</v>
      </c>
      <c r="E25" s="4"/>
      <c r="F25" s="4"/>
      <c r="G25" s="4"/>
      <c r="H25" s="3"/>
      <c r="I25" s="3"/>
      <c r="J25" s="15">
        <f t="shared" si="0"/>
        <v>1</v>
      </c>
      <c r="K25" s="13"/>
      <c r="L25" s="16">
        <f t="shared" si="1"/>
        <v>3.0000000000000165E-4</v>
      </c>
    </row>
    <row r="26" spans="2:15" ht="20.100000000000001" customHeight="1" x14ac:dyDescent="0.2">
      <c r="B26" s="5">
        <v>44866</v>
      </c>
      <c r="C26" s="6">
        <v>6.5314295961051982E-3</v>
      </c>
      <c r="D26" s="6">
        <v>5.5931114715337404E-3</v>
      </c>
      <c r="E26" s="4"/>
      <c r="F26" s="4"/>
      <c r="G26" s="4"/>
      <c r="H26" s="3"/>
      <c r="I26" s="3"/>
      <c r="J26" s="15">
        <f t="shared" si="0"/>
        <v>1</v>
      </c>
      <c r="K26" s="13"/>
      <c r="L26" s="16">
        <f t="shared" si="1"/>
        <v>9.383181245714578E-4</v>
      </c>
    </row>
    <row r="27" spans="2:15" ht="20.100000000000001" customHeight="1" x14ac:dyDescent="0.2">
      <c r="B27" s="5">
        <v>44896</v>
      </c>
      <c r="C27" s="6">
        <v>6.5090902182869392E-3</v>
      </c>
      <c r="D27" s="6">
        <v>7.2428927445551405E-3</v>
      </c>
      <c r="E27" s="9">
        <v>2022</v>
      </c>
      <c r="F27" s="10">
        <f>FVSCHEDULE(1,C16:C27)-1</f>
        <v>0.10714583487594687</v>
      </c>
      <c r="G27" s="10">
        <f>FVSCHEDULE(1,D16:D27)-1</f>
        <v>0.10400047072522156</v>
      </c>
      <c r="H27" s="6">
        <f>+F27-G27</f>
        <v>3.145364150725305E-3</v>
      </c>
      <c r="I27" s="18"/>
      <c r="J27" s="15">
        <f t="shared" si="0"/>
        <v>0</v>
      </c>
      <c r="K27" s="13"/>
      <c r="L27" s="16">
        <f t="shared" si="1"/>
        <v>-7.3380252626820131E-4</v>
      </c>
    </row>
    <row r="28" spans="2:15" ht="20.100000000000001" customHeight="1" x14ac:dyDescent="0.2">
      <c r="B28" s="5">
        <v>44927</v>
      </c>
      <c r="C28" s="6">
        <v>7.0322965605560395E-3</v>
      </c>
      <c r="D28" s="6" cm="1">
        <f t="array" ref="D28:D51">[1]Cota_Hist!$V$318:$V$341</f>
        <v>6.8962054663390671E-3</v>
      </c>
      <c r="E28" s="1"/>
      <c r="F28" s="1"/>
      <c r="G28" s="1"/>
      <c r="H28" s="2"/>
      <c r="I28" s="2"/>
      <c r="J28" s="15">
        <f t="shared" si="0"/>
        <v>1</v>
      </c>
      <c r="K28" s="14"/>
      <c r="L28" s="16">
        <f t="shared" si="1"/>
        <v>1.3609109421697241E-4</v>
      </c>
    </row>
    <row r="29" spans="2:15" ht="20.100000000000001" customHeight="1" x14ac:dyDescent="0.2">
      <c r="B29" s="5">
        <v>44958</v>
      </c>
      <c r="C29" s="6" t="e">
        <f>#REF!</f>
        <v>#REF!</v>
      </c>
      <c r="D29" s="6">
        <v>1.2491119941797635E-3</v>
      </c>
      <c r="E29" s="1"/>
      <c r="F29" s="1"/>
      <c r="G29" s="1"/>
      <c r="H29" s="2"/>
      <c r="I29" s="2"/>
      <c r="J29" s="15" t="e">
        <f t="shared" si="0"/>
        <v>#REF!</v>
      </c>
      <c r="K29" s="14"/>
      <c r="L29" s="16" t="e">
        <f t="shared" si="1"/>
        <v>#REF!</v>
      </c>
    </row>
    <row r="30" spans="2:15" ht="20.100000000000001" customHeight="1" x14ac:dyDescent="0.2">
      <c r="B30" s="5">
        <v>44986</v>
      </c>
      <c r="C30" s="6" t="e">
        <f>#REF!</f>
        <v>#REF!</v>
      </c>
      <c r="D30" s="6">
        <v>9.3219296582460753E-3</v>
      </c>
      <c r="E30" s="1"/>
      <c r="F30" s="1"/>
      <c r="G30" s="1"/>
      <c r="H30" s="2"/>
      <c r="I30" s="2"/>
      <c r="J30" s="15" t="e">
        <f t="shared" si="0"/>
        <v>#REF!</v>
      </c>
      <c r="K30" s="14"/>
      <c r="L30" s="16" t="e">
        <f t="shared" si="1"/>
        <v>#REF!</v>
      </c>
    </row>
    <row r="31" spans="2:15" ht="20.100000000000001" customHeight="1" x14ac:dyDescent="0.2">
      <c r="B31" s="5">
        <v>45017</v>
      </c>
      <c r="C31" s="6" t="e">
        <f>#REF!</f>
        <v>#REF!</v>
      </c>
      <c r="D31" s="6">
        <v>8.4007651959601137E-3</v>
      </c>
      <c r="E31" s="1"/>
      <c r="F31" s="1"/>
      <c r="G31" s="1"/>
      <c r="H31" s="2"/>
      <c r="I31" s="2"/>
      <c r="J31" s="15" t="e">
        <f t="shared" si="0"/>
        <v>#REF!</v>
      </c>
      <c r="K31" s="14"/>
      <c r="L31" s="16" t="e">
        <f t="shared" si="1"/>
        <v>#REF!</v>
      </c>
    </row>
    <row r="32" spans="2:15" ht="20.100000000000001" customHeight="1" x14ac:dyDescent="0.2">
      <c r="B32" s="5">
        <v>45047</v>
      </c>
      <c r="C32" s="6" t="e">
        <f>#REF!</f>
        <v>#REF!</v>
      </c>
      <c r="D32" s="6">
        <v>1.184181055839395E-2</v>
      </c>
      <c r="E32" s="1"/>
      <c r="F32" s="1"/>
      <c r="G32" s="1"/>
      <c r="H32" s="2"/>
      <c r="I32" s="2"/>
      <c r="J32" s="15" t="e">
        <f t="shared" si="0"/>
        <v>#REF!</v>
      </c>
      <c r="K32" s="14"/>
      <c r="L32" s="16" t="e">
        <f t="shared" si="1"/>
        <v>#REF!</v>
      </c>
    </row>
    <row r="33" spans="2:12" ht="20.100000000000001" customHeight="1" x14ac:dyDescent="0.2">
      <c r="B33" s="5">
        <v>45078</v>
      </c>
      <c r="C33" s="6" t="e">
        <f>#REF!</f>
        <v>#REF!</v>
      </c>
      <c r="D33" s="6">
        <v>1.1105181153909793E-2</v>
      </c>
      <c r="E33" s="1"/>
      <c r="F33" s="1"/>
      <c r="G33" s="1"/>
      <c r="H33" s="2"/>
      <c r="I33" s="2"/>
      <c r="J33" s="15" t="e">
        <f t="shared" si="0"/>
        <v>#REF!</v>
      </c>
      <c r="K33" s="14"/>
      <c r="L33" s="16" t="e">
        <f t="shared" si="1"/>
        <v>#REF!</v>
      </c>
    </row>
    <row r="34" spans="2:12" ht="20.100000000000001" customHeight="1" x14ac:dyDescent="0.2">
      <c r="B34" s="5">
        <v>45108</v>
      </c>
      <c r="C34" s="6" t="e">
        <f>#REF!</f>
        <v>#REF!</v>
      </c>
      <c r="D34" s="6">
        <v>1.052928812807008E-2</v>
      </c>
      <c r="E34" s="1"/>
      <c r="F34" s="1"/>
      <c r="G34" s="1"/>
      <c r="H34" s="2"/>
      <c r="I34" s="2"/>
      <c r="J34" s="15" t="e">
        <f t="shared" si="0"/>
        <v>#REF!</v>
      </c>
      <c r="K34" s="14"/>
      <c r="L34" s="16" t="e">
        <f t="shared" si="1"/>
        <v>#REF!</v>
      </c>
    </row>
    <row r="35" spans="2:12" ht="20.100000000000001" customHeight="1" x14ac:dyDescent="0.2">
      <c r="B35" s="5">
        <v>45139</v>
      </c>
      <c r="C35" s="6" t="e">
        <f>#REF!</f>
        <v>#REF!</v>
      </c>
      <c r="D35" s="6">
        <v>9.4150399029904186E-3</v>
      </c>
      <c r="E35" s="1"/>
      <c r="F35" s="1"/>
      <c r="G35" s="1"/>
      <c r="H35" s="2"/>
      <c r="I35" s="2"/>
      <c r="J35" s="15" t="e">
        <f t="shared" si="0"/>
        <v>#REF!</v>
      </c>
      <c r="K35" s="14"/>
      <c r="L35" s="16" t="e">
        <f t="shared" si="1"/>
        <v>#REF!</v>
      </c>
    </row>
    <row r="36" spans="2:12" ht="20.100000000000001" customHeight="1" x14ac:dyDescent="0.2">
      <c r="B36" s="5">
        <v>45170</v>
      </c>
      <c r="C36" s="6" t="e">
        <f>#REF!</f>
        <v>#REF!</v>
      </c>
      <c r="D36" s="6">
        <v>7.5210176214550728E-3</v>
      </c>
      <c r="E36" s="1"/>
      <c r="F36" s="1"/>
      <c r="G36" s="1"/>
      <c r="H36" s="2"/>
      <c r="I36" s="2"/>
      <c r="J36" s="15" t="e">
        <f t="shared" si="0"/>
        <v>#REF!</v>
      </c>
      <c r="K36" s="14"/>
      <c r="L36" s="16" t="e">
        <f t="shared" si="1"/>
        <v>#REF!</v>
      </c>
    </row>
    <row r="37" spans="2:12" ht="20.100000000000001" customHeight="1" x14ac:dyDescent="0.2">
      <c r="B37" s="5">
        <v>45200</v>
      </c>
      <c r="C37" s="6" t="e">
        <f>#REF!</f>
        <v>#REF!</v>
      </c>
      <c r="D37" s="6">
        <v>6.9643757963937514E-3</v>
      </c>
      <c r="E37" s="1"/>
      <c r="F37" s="1"/>
      <c r="G37" s="1"/>
      <c r="H37" s="2"/>
      <c r="I37" s="2"/>
      <c r="J37" s="15" t="e">
        <f t="shared" si="0"/>
        <v>#REF!</v>
      </c>
      <c r="K37" s="14"/>
      <c r="L37" s="16" t="e">
        <f t="shared" si="1"/>
        <v>#REF!</v>
      </c>
    </row>
    <row r="38" spans="2:12" ht="20.100000000000001" customHeight="1" x14ac:dyDescent="0.2">
      <c r="B38" s="5">
        <v>45231</v>
      </c>
      <c r="C38" s="6" t="e">
        <f>#REF!</f>
        <v>#REF!</v>
      </c>
      <c r="D38" s="6">
        <v>1.2565683751296186E-2</v>
      </c>
      <c r="E38" s="1"/>
      <c r="F38" s="1"/>
      <c r="G38" s="1"/>
      <c r="H38" s="2"/>
      <c r="I38" s="2"/>
      <c r="J38" s="15" t="e">
        <f t="shared" si="0"/>
        <v>#REF!</v>
      </c>
      <c r="K38" s="14"/>
      <c r="L38" s="16" t="e">
        <f t="shared" si="1"/>
        <v>#REF!</v>
      </c>
    </row>
    <row r="39" spans="2:12" ht="20.100000000000001" customHeight="1" x14ac:dyDescent="0.2">
      <c r="B39" s="5">
        <v>45261</v>
      </c>
      <c r="C39" s="6" t="e">
        <f>#REF!</f>
        <v>#REF!</v>
      </c>
      <c r="D39" s="6">
        <v>1.208498494948862E-2</v>
      </c>
      <c r="E39" s="9">
        <v>2023</v>
      </c>
      <c r="F39" s="10" t="e">
        <f>FVSCHEDULE(1,C28:C39)-1</f>
        <v>#REF!</v>
      </c>
      <c r="G39" s="10">
        <f>FVSCHEDULE(1,D28:D39)-1</f>
        <v>0.11333475085571432</v>
      </c>
      <c r="H39" s="6" t="e">
        <f>+F39-G39</f>
        <v>#REF!</v>
      </c>
      <c r="I39" s="2"/>
      <c r="J39" s="15" t="e">
        <f t="shared" si="0"/>
        <v>#REF!</v>
      </c>
      <c r="K39" s="14"/>
      <c r="L39" s="16" t="e">
        <f t="shared" si="1"/>
        <v>#REF!</v>
      </c>
    </row>
    <row r="40" spans="2:12" ht="20.100000000000001" customHeight="1" x14ac:dyDescent="0.2">
      <c r="B40" s="5">
        <v>45292</v>
      </c>
      <c r="C40" s="6"/>
      <c r="D40" s="6">
        <v>0</v>
      </c>
      <c r="E40" s="1"/>
      <c r="F40" s="1"/>
      <c r="G40" s="1"/>
      <c r="H40" s="18"/>
      <c r="I40" s="2"/>
      <c r="J40" s="13"/>
      <c r="K40" s="14"/>
      <c r="L40" s="63"/>
    </row>
    <row r="41" spans="2:12" ht="20.100000000000001" customHeight="1" x14ac:dyDescent="0.2">
      <c r="B41" s="5">
        <v>45323</v>
      </c>
      <c r="C41" s="6"/>
      <c r="D41" s="6">
        <v>0</v>
      </c>
      <c r="E41" s="1"/>
      <c r="F41" s="1"/>
      <c r="G41" s="1"/>
      <c r="H41" s="18"/>
      <c r="I41" s="2"/>
      <c r="J41" s="13"/>
      <c r="K41" s="14"/>
      <c r="L41" s="63"/>
    </row>
    <row r="42" spans="2:12" ht="20.100000000000001" customHeight="1" x14ac:dyDescent="0.2">
      <c r="B42" s="5">
        <v>45352</v>
      </c>
      <c r="C42" s="6"/>
      <c r="D42" s="6">
        <v>0</v>
      </c>
      <c r="E42" s="1"/>
      <c r="F42" s="1"/>
      <c r="G42" s="1"/>
      <c r="H42" s="18"/>
      <c r="I42" s="2"/>
      <c r="J42" s="13"/>
      <c r="K42" s="14"/>
      <c r="L42" s="63"/>
    </row>
    <row r="43" spans="2:12" ht="20.100000000000001" customHeight="1" x14ac:dyDescent="0.2">
      <c r="B43" s="5">
        <v>45383</v>
      </c>
      <c r="C43" s="6"/>
      <c r="D43" s="6">
        <v>0</v>
      </c>
      <c r="E43" s="1"/>
      <c r="F43" s="1"/>
      <c r="G43" s="1"/>
      <c r="H43" s="18"/>
      <c r="I43" s="2"/>
      <c r="J43" s="13"/>
      <c r="K43" s="14"/>
      <c r="L43" s="63"/>
    </row>
    <row r="44" spans="2:12" ht="20.100000000000001" customHeight="1" x14ac:dyDescent="0.2">
      <c r="B44" s="5">
        <v>45413</v>
      </c>
      <c r="C44" s="6"/>
      <c r="D44" s="6">
        <v>0</v>
      </c>
      <c r="E44" s="1"/>
      <c r="F44" s="1"/>
      <c r="G44" s="1"/>
      <c r="H44" s="18"/>
      <c r="I44" s="2"/>
      <c r="J44" s="13"/>
      <c r="K44" s="14"/>
      <c r="L44" s="63"/>
    </row>
    <row r="45" spans="2:12" ht="20.100000000000001" customHeight="1" x14ac:dyDescent="0.2">
      <c r="B45" s="5">
        <v>45444</v>
      </c>
      <c r="C45" s="6"/>
      <c r="D45" s="6">
        <v>0</v>
      </c>
      <c r="E45" s="1"/>
      <c r="F45" s="1"/>
      <c r="G45" s="1"/>
      <c r="H45" s="18"/>
      <c r="I45" s="2"/>
      <c r="J45" s="13"/>
      <c r="K45" s="14"/>
      <c r="L45" s="63"/>
    </row>
    <row r="46" spans="2:12" ht="20.100000000000001" customHeight="1" x14ac:dyDescent="0.2">
      <c r="B46" s="5">
        <v>45474</v>
      </c>
      <c r="C46" s="6"/>
      <c r="D46" s="6">
        <v>0</v>
      </c>
      <c r="E46" s="1"/>
      <c r="F46" s="1"/>
      <c r="G46" s="1"/>
      <c r="H46" s="18"/>
      <c r="I46" s="2"/>
      <c r="J46" s="13"/>
      <c r="K46" s="14"/>
      <c r="L46" s="63"/>
    </row>
    <row r="47" spans="2:12" ht="20.100000000000001" customHeight="1" x14ac:dyDescent="0.2">
      <c r="B47" s="5">
        <v>45505</v>
      </c>
      <c r="C47" s="6"/>
      <c r="D47" s="6">
        <v>0</v>
      </c>
      <c r="E47" s="1"/>
      <c r="F47" s="1"/>
      <c r="G47" s="1"/>
      <c r="H47" s="18"/>
      <c r="I47" s="2"/>
      <c r="J47" s="13"/>
      <c r="K47" s="14"/>
      <c r="L47" s="63"/>
    </row>
    <row r="48" spans="2:12" ht="20.100000000000001" customHeight="1" x14ac:dyDescent="0.2">
      <c r="B48" s="5">
        <v>45536</v>
      </c>
      <c r="C48" s="6"/>
      <c r="D48" s="6">
        <v>0</v>
      </c>
      <c r="E48" s="1"/>
      <c r="F48" s="1"/>
      <c r="G48" s="1"/>
      <c r="H48" s="18"/>
      <c r="I48" s="2"/>
      <c r="J48" s="13"/>
      <c r="K48" s="14"/>
      <c r="L48" s="63"/>
    </row>
    <row r="49" spans="2:12" ht="20.100000000000001" customHeight="1" x14ac:dyDescent="0.2">
      <c r="B49" s="5">
        <v>45566</v>
      </c>
      <c r="C49" s="6"/>
      <c r="D49" s="6">
        <v>0</v>
      </c>
      <c r="E49" s="1"/>
      <c r="F49" s="1"/>
      <c r="G49" s="1"/>
      <c r="H49" s="18"/>
      <c r="I49" s="2"/>
      <c r="J49" s="13"/>
      <c r="K49" s="14"/>
      <c r="L49" s="63"/>
    </row>
    <row r="50" spans="2:12" ht="20.100000000000001" customHeight="1" x14ac:dyDescent="0.2">
      <c r="B50" s="5">
        <v>45597</v>
      </c>
      <c r="C50" s="6"/>
      <c r="D50" s="6">
        <v>0</v>
      </c>
      <c r="E50" s="1"/>
      <c r="F50" s="1"/>
      <c r="G50" s="1"/>
      <c r="H50" s="18"/>
      <c r="I50" s="2"/>
      <c r="J50" s="13"/>
      <c r="K50" s="14"/>
      <c r="L50" s="63"/>
    </row>
    <row r="51" spans="2:12" ht="20.100000000000001" customHeight="1" x14ac:dyDescent="0.2">
      <c r="B51" s="5">
        <v>45627</v>
      </c>
      <c r="C51" s="6"/>
      <c r="D51" s="6">
        <v>0</v>
      </c>
      <c r="E51" s="9">
        <v>2023</v>
      </c>
      <c r="F51" s="10">
        <f>FVSCHEDULE(1,C40:C51)-1</f>
        <v>0</v>
      </c>
      <c r="G51" s="10">
        <f>FVSCHEDULE(1,D40:D51)-1</f>
        <v>0</v>
      </c>
      <c r="H51" s="6">
        <f>+F51-G51</f>
        <v>0</v>
      </c>
      <c r="I51" s="2"/>
      <c r="J51" s="13"/>
      <c r="K51" s="14"/>
      <c r="L51" s="63"/>
    </row>
    <row r="52" spans="2:12" ht="20.100000000000001" customHeight="1" x14ac:dyDescent="0.2">
      <c r="B52" s="62"/>
      <c r="C52" s="18"/>
      <c r="D52" s="18"/>
      <c r="E52" s="1"/>
      <c r="F52" s="1"/>
      <c r="G52" s="1"/>
      <c r="H52" s="18"/>
      <c r="I52" s="2"/>
      <c r="J52" s="13"/>
      <c r="K52" s="14"/>
      <c r="L52" s="63"/>
    </row>
    <row r="53" spans="2:12" ht="20.100000000000001" customHeight="1" x14ac:dyDescent="0.2">
      <c r="B53" s="1"/>
      <c r="C53" s="1"/>
      <c r="D53" s="1"/>
      <c r="E53" s="1"/>
      <c r="F53" s="1"/>
      <c r="G53" s="1"/>
      <c r="H53" s="2"/>
      <c r="I53" s="2"/>
      <c r="J53" s="14"/>
      <c r="K53" s="14"/>
      <c r="L53" s="14"/>
    </row>
    <row r="54" spans="2:12" ht="20.100000000000001" customHeight="1" x14ac:dyDescent="0.2">
      <c r="B54" s="5" t="s">
        <v>7</v>
      </c>
      <c r="C54" s="6" t="e">
        <f>FVSCHEDULE(1,C2:C39)-1</f>
        <v>#REF!</v>
      </c>
      <c r="D54" s="6">
        <f>FVSCHEDULE(1,D2:D39)-1</f>
        <v>0.33360074966038877</v>
      </c>
      <c r="E54" s="17" t="e">
        <f>+D54-C54</f>
        <v>#REF!</v>
      </c>
      <c r="F54" s="4"/>
      <c r="G54" s="38"/>
      <c r="H54" s="3"/>
      <c r="I54" s="3"/>
      <c r="J54" s="13" t="e">
        <f>SUM(J2:J39)</f>
        <v>#REF!</v>
      </c>
      <c r="K54" s="13"/>
      <c r="L54" s="13"/>
    </row>
  </sheetData>
  <conditionalFormatting sqref="C54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C54:D5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5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F3:G3 I3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F15:G15 I15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F27:G27 I27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F39:G39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51:G51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L2:L5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ignoredErrors>
    <ignoredError sqref="G2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FCF47-DC86-4C34-84AD-FFA5E8B362A5}">
  <dimension ref="B2:S113"/>
  <sheetViews>
    <sheetView showGridLines="0" tabSelected="1" topLeftCell="A31" zoomScaleNormal="100" workbookViewId="0">
      <selection activeCell="L47" sqref="L47:Q47"/>
    </sheetView>
  </sheetViews>
  <sheetFormatPr defaultColWidth="9.140625" defaultRowHeight="13.5" x14ac:dyDescent="0.2"/>
  <cols>
    <col min="1" max="1" width="1.85546875" style="64" customWidth="1"/>
    <col min="2" max="3" width="9.140625" style="64"/>
    <col min="4" max="4" width="13" style="64" bestFit="1" customWidth="1"/>
    <col min="5" max="5" width="5.5703125" style="64" customWidth="1"/>
    <col min="6" max="11" width="0" style="64" hidden="1" customWidth="1"/>
    <col min="12" max="12" width="11.5703125" style="64" bestFit="1" customWidth="1"/>
    <col min="13" max="16384" width="9.140625" style="64"/>
  </cols>
  <sheetData>
    <row r="2" spans="2:19" ht="14.25" thickBot="1" x14ac:dyDescent="0.25"/>
    <row r="3" spans="2:19" ht="30" customHeight="1" thickBot="1" x14ac:dyDescent="0.25">
      <c r="C3" s="105" t="s">
        <v>38</v>
      </c>
      <c r="D3" s="107"/>
      <c r="E3" s="96"/>
      <c r="F3" s="105" t="s">
        <v>39</v>
      </c>
      <c r="G3" s="106"/>
      <c r="H3" s="106"/>
      <c r="I3" s="106"/>
      <c r="J3" s="106"/>
      <c r="K3" s="106"/>
      <c r="L3" s="105" t="s">
        <v>40</v>
      </c>
      <c r="M3" s="106"/>
      <c r="N3" s="106"/>
      <c r="O3" s="106"/>
      <c r="P3" s="106"/>
      <c r="Q3" s="107"/>
    </row>
    <row r="4" spans="2:19" ht="30" customHeight="1" thickBot="1" x14ac:dyDescent="0.25">
      <c r="C4" s="95" t="s">
        <v>39</v>
      </c>
      <c r="D4" s="97" t="s">
        <v>40</v>
      </c>
      <c r="E4" s="96"/>
      <c r="F4" s="95" t="s">
        <v>0</v>
      </c>
      <c r="G4" s="98" t="s">
        <v>41</v>
      </c>
      <c r="H4" s="98" t="s">
        <v>1</v>
      </c>
      <c r="I4" s="98" t="s">
        <v>2</v>
      </c>
      <c r="J4" s="98" t="s">
        <v>4</v>
      </c>
      <c r="K4" s="99" t="s">
        <v>42</v>
      </c>
      <c r="L4" s="95" t="s">
        <v>0</v>
      </c>
      <c r="M4" s="98" t="s">
        <v>41</v>
      </c>
      <c r="N4" s="98" t="s">
        <v>1</v>
      </c>
      <c r="O4" s="98" t="s">
        <v>2</v>
      </c>
      <c r="P4" s="100" t="s">
        <v>4</v>
      </c>
      <c r="Q4" s="101" t="s">
        <v>42</v>
      </c>
      <c r="R4" s="65"/>
      <c r="S4" s="65"/>
    </row>
    <row r="5" spans="2:19" s="71" customFormat="1" ht="12.75" thickBot="1" x14ac:dyDescent="0.25">
      <c r="B5" s="67">
        <v>44136</v>
      </c>
      <c r="C5" s="68"/>
      <c r="D5" s="69">
        <v>1.020813714</v>
      </c>
      <c r="E5" s="70"/>
      <c r="F5" s="78"/>
      <c r="G5" s="79"/>
      <c r="H5" s="79"/>
      <c r="I5" s="79"/>
      <c r="J5" s="79"/>
      <c r="K5" s="80"/>
      <c r="L5" s="87">
        <v>2.0813713999999983E-2</v>
      </c>
      <c r="M5" s="79"/>
      <c r="N5" s="79"/>
      <c r="O5" s="79"/>
      <c r="P5" s="79"/>
      <c r="Q5" s="80">
        <f>FVSCHEDULE(1,L$5:L5)-1</f>
        <v>2.0813713999999983E-2</v>
      </c>
    </row>
    <row r="6" spans="2:19" s="71" customFormat="1" ht="12.75" thickBot="1" x14ac:dyDescent="0.25">
      <c r="B6" s="92">
        <v>44166</v>
      </c>
      <c r="C6" s="93"/>
      <c r="D6" s="94">
        <v>1.0517752739999999</v>
      </c>
      <c r="E6" s="70"/>
      <c r="F6" s="81"/>
      <c r="K6" s="82"/>
      <c r="L6" s="89">
        <f t="shared" ref="L6:L42" si="0">(+D6/D5)-1</f>
        <v>3.0330274344257058E-2</v>
      </c>
      <c r="M6" s="90">
        <f>FVSCHEDULE(1,L5:L6)-1</f>
        <v>5.1775273999999927E-2</v>
      </c>
      <c r="N6" s="102" t="s">
        <v>3</v>
      </c>
      <c r="O6" s="102" t="s">
        <v>3</v>
      </c>
      <c r="P6" s="102" t="s">
        <v>3</v>
      </c>
      <c r="Q6" s="91">
        <f>FVSCHEDULE(1,L$5:L6)-1</f>
        <v>5.1775273999999927E-2</v>
      </c>
    </row>
    <row r="7" spans="2:19" s="71" customFormat="1" ht="12" x14ac:dyDescent="0.2">
      <c r="B7" s="72">
        <v>44197</v>
      </c>
      <c r="C7" s="73"/>
      <c r="D7" s="74">
        <v>1.044353887</v>
      </c>
      <c r="E7" s="70"/>
      <c r="F7" s="81"/>
      <c r="K7" s="82"/>
      <c r="L7" s="88">
        <f t="shared" si="0"/>
        <v>-7.05605768024542E-3</v>
      </c>
      <c r="M7" s="75">
        <f>FVSCHEDULE(1,$L$7:L7)-1</f>
        <v>-7.05605768024542E-3</v>
      </c>
      <c r="N7" s="103" t="s">
        <v>3</v>
      </c>
      <c r="O7" s="103" t="s">
        <v>3</v>
      </c>
      <c r="P7" s="103" t="s">
        <v>3</v>
      </c>
      <c r="Q7" s="82">
        <f>FVSCHEDULE(1,L$5:L7)-1</f>
        <v>4.4353886999999981E-2</v>
      </c>
    </row>
    <row r="8" spans="2:19" s="71" customFormat="1" ht="12" x14ac:dyDescent="0.2">
      <c r="B8" s="72">
        <v>44228</v>
      </c>
      <c r="C8" s="73"/>
      <c r="D8" s="74">
        <v>1.0376261170000001</v>
      </c>
      <c r="E8" s="70"/>
      <c r="F8" s="81"/>
      <c r="K8" s="82"/>
      <c r="L8" s="88">
        <f t="shared" si="0"/>
        <v>-6.4420404651588381E-3</v>
      </c>
      <c r="M8" s="75">
        <f>FVSCHEDULE(1,$L$7:L8)-1</f>
        <v>-1.3452642736303644E-2</v>
      </c>
      <c r="N8" s="103" t="s">
        <v>3</v>
      </c>
      <c r="O8" s="103" t="s">
        <v>3</v>
      </c>
      <c r="P8" s="103" t="s">
        <v>3</v>
      </c>
      <c r="Q8" s="82">
        <f>FVSCHEDULE(1,L$5:L8)-1</f>
        <v>3.762611700000007E-2</v>
      </c>
    </row>
    <row r="9" spans="2:19" s="71" customFormat="1" ht="12" x14ac:dyDescent="0.2">
      <c r="B9" s="72">
        <v>44256</v>
      </c>
      <c r="C9" s="73"/>
      <c r="D9" s="74">
        <v>1.0450184769999999</v>
      </c>
      <c r="E9" s="70"/>
      <c r="F9" s="81"/>
      <c r="K9" s="82"/>
      <c r="L9" s="88">
        <f t="shared" si="0"/>
        <v>7.1243002454224325E-3</v>
      </c>
      <c r="M9" s="75">
        <f>FVSCHEDULE(1,$L$7:L9)-1</f>
        <v>-6.424183156829022E-3</v>
      </c>
      <c r="N9" s="103" t="s">
        <v>3</v>
      </c>
      <c r="O9" s="103" t="s">
        <v>3</v>
      </c>
      <c r="P9" s="103" t="s">
        <v>3</v>
      </c>
      <c r="Q9" s="82">
        <f>FVSCHEDULE(1,L$5:L9)-1</f>
        <v>4.5018476999999946E-2</v>
      </c>
    </row>
    <row r="10" spans="2:19" s="71" customFormat="1" ht="12" x14ac:dyDescent="0.2">
      <c r="B10" s="72">
        <v>44287</v>
      </c>
      <c r="C10" s="73"/>
      <c r="D10" s="74">
        <v>1.0533902820000001</v>
      </c>
      <c r="E10" s="70"/>
      <c r="F10" s="81"/>
      <c r="K10" s="82"/>
      <c r="L10" s="88">
        <f t="shared" si="0"/>
        <v>8.0111550027646139E-3</v>
      </c>
      <c r="M10" s="75">
        <f>FVSCHEDULE(1,$L$7:L10)-1</f>
        <v>1.5355067189000149E-3</v>
      </c>
      <c r="N10" s="103" t="s">
        <v>3</v>
      </c>
      <c r="O10" s="103" t="s">
        <v>3</v>
      </c>
      <c r="P10" s="103" t="s">
        <v>3</v>
      </c>
      <c r="Q10" s="82">
        <f>FVSCHEDULE(1,L$5:L10)-1</f>
        <v>5.3390281999999845E-2</v>
      </c>
    </row>
    <row r="11" spans="2:19" s="71" customFormat="1" ht="12" x14ac:dyDescent="0.2">
      <c r="B11" s="72">
        <v>44317</v>
      </c>
      <c r="C11" s="73"/>
      <c r="D11" s="74">
        <v>1.0622833700000001</v>
      </c>
      <c r="E11" s="70"/>
      <c r="F11" s="81"/>
      <c r="K11" s="82"/>
      <c r="L11" s="88">
        <f t="shared" si="0"/>
        <v>8.442348626109597E-3</v>
      </c>
      <c r="M11" s="75">
        <f>FVSCHEDULE(1,$L$7:L11)-1</f>
        <v>9.9908186280484035E-3</v>
      </c>
      <c r="N11" s="103" t="s">
        <v>3</v>
      </c>
      <c r="O11" s="103" t="s">
        <v>3</v>
      </c>
      <c r="P11" s="103" t="s">
        <v>3</v>
      </c>
      <c r="Q11" s="82">
        <f>FVSCHEDULE(1,L$5:L11)-1</f>
        <v>6.2283369999999838E-2</v>
      </c>
    </row>
    <row r="12" spans="2:19" s="71" customFormat="1" ht="12" x14ac:dyDescent="0.2">
      <c r="B12" s="72">
        <v>44348</v>
      </c>
      <c r="C12" s="73"/>
      <c r="D12" s="74">
        <v>1.0638950060000001</v>
      </c>
      <c r="E12" s="70"/>
      <c r="F12" s="81"/>
      <c r="K12" s="82"/>
      <c r="L12" s="88">
        <f t="shared" si="0"/>
        <v>1.5171432082194958E-3</v>
      </c>
      <c r="M12" s="75">
        <f>FVSCHEDULE(1,$L$7:L12)-1</f>
        <v>1.152311933889405E-2</v>
      </c>
      <c r="N12" s="103" t="s">
        <v>3</v>
      </c>
      <c r="O12" s="103" t="s">
        <v>3</v>
      </c>
      <c r="P12" s="103" t="s">
        <v>3</v>
      </c>
      <c r="Q12" s="82">
        <f>FVSCHEDULE(1,L$5:L12)-1</f>
        <v>6.3895005999999865E-2</v>
      </c>
    </row>
    <row r="13" spans="2:19" s="71" customFormat="1" ht="12" x14ac:dyDescent="0.2">
      <c r="B13" s="72">
        <v>44378</v>
      </c>
      <c r="C13" s="73"/>
      <c r="D13" s="74">
        <v>1.0600575779999999</v>
      </c>
      <c r="E13" s="70"/>
      <c r="F13" s="81"/>
      <c r="K13" s="82"/>
      <c r="L13" s="88">
        <f t="shared" si="0"/>
        <v>-3.6069611929357981E-3</v>
      </c>
      <c r="M13" s="75">
        <f>FVSCHEDULE(1,$L$7:L13)-1</f>
        <v>7.8745947016813922E-3</v>
      </c>
      <c r="N13" s="103" t="s">
        <v>3</v>
      </c>
      <c r="O13" s="103" t="s">
        <v>3</v>
      </c>
      <c r="P13" s="103" t="s">
        <v>3</v>
      </c>
      <c r="Q13" s="82">
        <f>FVSCHEDULE(1,L$5:L13)-1</f>
        <v>6.0057577999999667E-2</v>
      </c>
    </row>
    <row r="14" spans="2:19" s="71" customFormat="1" ht="12" x14ac:dyDescent="0.2">
      <c r="B14" s="72">
        <v>44409</v>
      </c>
      <c r="C14" s="73"/>
      <c r="D14" s="74">
        <v>1.058351813</v>
      </c>
      <c r="E14" s="70"/>
      <c r="F14" s="81"/>
      <c r="K14" s="82"/>
      <c r="L14" s="88">
        <f t="shared" si="0"/>
        <v>-1.609124858310107E-3</v>
      </c>
      <c r="M14" s="75">
        <f>FVSCHEDULE(1,$L$7:L14)-1</f>
        <v>6.252798637287782E-3</v>
      </c>
      <c r="N14" s="103" t="s">
        <v>3</v>
      </c>
      <c r="O14" s="103" t="s">
        <v>3</v>
      </c>
      <c r="P14" s="103" t="s">
        <v>3</v>
      </c>
      <c r="Q14" s="82">
        <f>FVSCHEDULE(1,L$5:L14)-1</f>
        <v>5.8351812999999808E-2</v>
      </c>
    </row>
    <row r="15" spans="2:19" s="71" customFormat="1" ht="12" x14ac:dyDescent="0.2">
      <c r="B15" s="72">
        <v>44440</v>
      </c>
      <c r="C15" s="73"/>
      <c r="D15" s="74">
        <v>1.055432953</v>
      </c>
      <c r="E15" s="70"/>
      <c r="F15" s="81"/>
      <c r="K15" s="82"/>
      <c r="L15" s="88">
        <f t="shared" si="0"/>
        <v>-2.757929796261549E-3</v>
      </c>
      <c r="M15" s="75">
        <f>FVSCHEDULE(1,$L$7:L15)-1</f>
        <v>3.477624061354323E-3</v>
      </c>
      <c r="N15" s="103" t="s">
        <v>3</v>
      </c>
      <c r="O15" s="103" t="s">
        <v>3</v>
      </c>
      <c r="P15" s="103" t="s">
        <v>3</v>
      </c>
      <c r="Q15" s="82">
        <f>FVSCHEDULE(1,L$5:L15)-1</f>
        <v>5.5432952999999729E-2</v>
      </c>
    </row>
    <row r="16" spans="2:19" s="71" customFormat="1" ht="12" x14ac:dyDescent="0.2">
      <c r="B16" s="72">
        <v>44470</v>
      </c>
      <c r="C16" s="73"/>
      <c r="D16" s="74">
        <v>1.049210677</v>
      </c>
      <c r="E16" s="70"/>
      <c r="F16" s="81"/>
      <c r="K16" s="82"/>
      <c r="L16" s="88">
        <f t="shared" si="0"/>
        <v>-5.8954725473687741E-3</v>
      </c>
      <c r="M16" s="75">
        <f>FVSCHEDULE(1,$L$7:L16)-1</f>
        <v>-2.4383507231982016E-3</v>
      </c>
      <c r="N16" s="66">
        <f t="shared" ref="N16:N42" si="1">FVSCHEDULE(1,L5:L16)-1</f>
        <v>4.9210676999999814E-2</v>
      </c>
      <c r="O16" s="103" t="s">
        <v>3</v>
      </c>
      <c r="P16" s="103" t="s">
        <v>3</v>
      </c>
      <c r="Q16" s="82">
        <f>FVSCHEDULE(1,L$5:L16)-1</f>
        <v>4.9210676999999814E-2</v>
      </c>
    </row>
    <row r="17" spans="2:17" s="71" customFormat="1" ht="12.75" thickBot="1" x14ac:dyDescent="0.25">
      <c r="B17" s="72">
        <v>44501</v>
      </c>
      <c r="C17" s="73"/>
      <c r="D17" s="74">
        <v>1.0517064460000001</v>
      </c>
      <c r="E17" s="70"/>
      <c r="F17" s="81"/>
      <c r="K17" s="82"/>
      <c r="L17" s="88">
        <f t="shared" si="0"/>
        <v>2.3787110203035144E-3</v>
      </c>
      <c r="M17" s="75">
        <f>FVSCHEDULE(1,$L$7:L17)-1</f>
        <v>-6.5439834631364491E-5</v>
      </c>
      <c r="N17" s="66">
        <f t="shared" si="1"/>
        <v>3.0262849701488292E-2</v>
      </c>
      <c r="O17" s="103" t="s">
        <v>3</v>
      </c>
      <c r="P17" s="103" t="s">
        <v>3</v>
      </c>
      <c r="Q17" s="82">
        <f>FVSCHEDULE(1,L$5:L17)-1</f>
        <v>5.170644599999985E-2</v>
      </c>
    </row>
    <row r="18" spans="2:17" s="71" customFormat="1" ht="12.75" thickBot="1" x14ac:dyDescent="0.25">
      <c r="B18" s="92">
        <v>44531</v>
      </c>
      <c r="C18" s="93"/>
      <c r="D18" s="94">
        <v>1.0678734620000001</v>
      </c>
      <c r="E18" s="70"/>
      <c r="F18" s="81"/>
      <c r="K18" s="82"/>
      <c r="L18" s="89">
        <f t="shared" si="0"/>
        <v>1.5372175440674374E-2</v>
      </c>
      <c r="M18" s="90">
        <f>FVSCHEDULE(1,$L$7:L18)-1</f>
        <v>1.5305729653424249E-2</v>
      </c>
      <c r="N18" s="90">
        <f t="shared" si="1"/>
        <v>1.5305729653424249E-2</v>
      </c>
      <c r="O18" s="104" t="s">
        <v>3</v>
      </c>
      <c r="P18" s="104" t="s">
        <v>3</v>
      </c>
      <c r="Q18" s="91">
        <f>FVSCHEDULE(1,L$5:L18)-1</f>
        <v>6.7873461999999884E-2</v>
      </c>
    </row>
    <row r="19" spans="2:17" s="71" customFormat="1" ht="12" x14ac:dyDescent="0.2">
      <c r="B19" s="72">
        <v>44562</v>
      </c>
      <c r="C19" s="73"/>
      <c r="D19" s="74">
        <v>1.07747437</v>
      </c>
      <c r="E19" s="70"/>
      <c r="F19" s="81"/>
      <c r="K19" s="75"/>
      <c r="L19" s="117">
        <f t="shared" si="0"/>
        <v>8.9906794593608286E-3</v>
      </c>
      <c r="M19" s="117">
        <f>FVSCHEDULE(1,$L$19:L19)-1</f>
        <v>8.9906794593608286E-3</v>
      </c>
      <c r="N19" s="119">
        <f t="shared" si="1"/>
        <v>3.1713850460346471E-2</v>
      </c>
      <c r="O19" s="121" t="s">
        <v>3</v>
      </c>
      <c r="P19" s="121" t="s">
        <v>3</v>
      </c>
      <c r="Q19" s="117">
        <f>FVSCHEDULE(1,L$5:L19)-1</f>
        <v>7.7474369999999793E-2</v>
      </c>
    </row>
    <row r="20" spans="2:17" s="71" customFormat="1" ht="12" x14ac:dyDescent="0.2">
      <c r="B20" s="72">
        <v>44593</v>
      </c>
      <c r="C20" s="73"/>
      <c r="D20" s="74">
        <v>1.08207801</v>
      </c>
      <c r="E20" s="70"/>
      <c r="F20" s="81"/>
      <c r="K20" s="75"/>
      <c r="L20" s="117">
        <f t="shared" si="0"/>
        <v>4.2726213524688639E-3</v>
      </c>
      <c r="M20" s="117">
        <f>FVSCHEDULE(1,$L$19:L20)-1</f>
        <v>1.3301714580860935E-2</v>
      </c>
      <c r="N20" s="119">
        <f t="shared" si="1"/>
        <v>4.283999050498033E-2</v>
      </c>
      <c r="O20" s="121" t="s">
        <v>3</v>
      </c>
      <c r="P20" s="121" t="s">
        <v>3</v>
      </c>
      <c r="Q20" s="117">
        <f>FVSCHEDULE(1,L$5:L20)-1</f>
        <v>8.2078009999999813E-2</v>
      </c>
    </row>
    <row r="21" spans="2:17" s="71" customFormat="1" ht="12" x14ac:dyDescent="0.2">
      <c r="B21" s="72">
        <v>44621</v>
      </c>
      <c r="C21" s="73"/>
      <c r="D21" s="74">
        <v>1.0943347999999999</v>
      </c>
      <c r="E21" s="70"/>
      <c r="F21" s="81"/>
      <c r="K21" s="75"/>
      <c r="L21" s="117">
        <f t="shared" si="0"/>
        <v>1.1327085373447288E-2</v>
      </c>
      <c r="M21" s="117">
        <f>FVSCHEDULE(1,$L$19:L21)-1</f>
        <v>2.4779469610978877E-2</v>
      </c>
      <c r="N21" s="119">
        <f t="shared" si="1"/>
        <v>4.7191819173930227E-2</v>
      </c>
      <c r="O21" s="121" t="s">
        <v>3</v>
      </c>
      <c r="P21" s="121" t="s">
        <v>3</v>
      </c>
      <c r="Q21" s="117">
        <f>FVSCHEDULE(1,L$5:L21)-1</f>
        <v>9.4334799999999719E-2</v>
      </c>
    </row>
    <row r="22" spans="2:17" s="71" customFormat="1" ht="12" x14ac:dyDescent="0.2">
      <c r="B22" s="72">
        <v>44652</v>
      </c>
      <c r="C22" s="73"/>
      <c r="D22" s="74">
        <v>1.09729141</v>
      </c>
      <c r="E22" s="70"/>
      <c r="F22" s="81"/>
      <c r="K22" s="75"/>
      <c r="L22" s="117">
        <f t="shared" si="0"/>
        <v>2.7017417338826011E-3</v>
      </c>
      <c r="M22" s="117">
        <f>FVSCHEDULE(1,$L$19:L22)-1</f>
        <v>2.7548159072052991E-2</v>
      </c>
      <c r="N22" s="119">
        <f t="shared" si="1"/>
        <v>4.1676032853319667E-2</v>
      </c>
      <c r="O22" s="121" t="s">
        <v>3</v>
      </c>
      <c r="P22" s="121" t="s">
        <v>3</v>
      </c>
      <c r="Q22" s="117">
        <f>FVSCHEDULE(1,L$5:L22)-1</f>
        <v>9.7291409999999745E-2</v>
      </c>
    </row>
    <row r="23" spans="2:17" s="71" customFormat="1" ht="12" x14ac:dyDescent="0.2">
      <c r="B23" s="72">
        <v>44682</v>
      </c>
      <c r="C23" s="73"/>
      <c r="D23" s="74">
        <v>1.1082894350000001</v>
      </c>
      <c r="E23" s="70"/>
      <c r="F23" s="81"/>
      <c r="K23" s="75"/>
      <c r="L23" s="117">
        <f t="shared" si="0"/>
        <v>1.0022884440515245E-2</v>
      </c>
      <c r="M23" s="117">
        <f>FVSCHEDULE(1,$L$19:L23)-1</f>
        <v>3.7847155527496401E-2</v>
      </c>
      <c r="N23" s="119">
        <f t="shared" si="1"/>
        <v>4.3308655956838082E-2</v>
      </c>
      <c r="O23" s="121" t="s">
        <v>3</v>
      </c>
      <c r="P23" s="121" t="s">
        <v>3</v>
      </c>
      <c r="Q23" s="117">
        <f>FVSCHEDULE(1,L$5:L23)-1</f>
        <v>0.10828943499999988</v>
      </c>
    </row>
    <row r="24" spans="2:17" s="71" customFormat="1" ht="12" x14ac:dyDescent="0.2">
      <c r="B24" s="72">
        <v>44713</v>
      </c>
      <c r="C24" s="73"/>
      <c r="D24" s="74">
        <v>1.112989773</v>
      </c>
      <c r="E24" s="70"/>
      <c r="F24" s="81"/>
      <c r="K24" s="75"/>
      <c r="L24" s="117">
        <f t="shared" si="0"/>
        <v>4.2410744446010895E-3</v>
      </c>
      <c r="M24" s="117">
        <f>FVSCHEDULE(1,$L$19:L24)-1</f>
        <v>4.2248742576205922E-2</v>
      </c>
      <c r="N24" s="119">
        <f t="shared" si="1"/>
        <v>4.6146251954490625E-2</v>
      </c>
      <c r="O24" s="121" t="s">
        <v>3</v>
      </c>
      <c r="P24" s="121" t="s">
        <v>3</v>
      </c>
      <c r="Q24" s="117">
        <f>FVSCHEDULE(1,L$5:L24)-1</f>
        <v>0.11298977299999979</v>
      </c>
    </row>
    <row r="25" spans="2:17" s="71" customFormat="1" ht="12" x14ac:dyDescent="0.2">
      <c r="B25" s="72">
        <v>44743</v>
      </c>
      <c r="C25" s="73"/>
      <c r="D25" s="74">
        <v>1.1279873229999999</v>
      </c>
      <c r="E25" s="70"/>
      <c r="F25" s="81"/>
      <c r="K25" s="75"/>
      <c r="L25" s="117">
        <f t="shared" si="0"/>
        <v>1.3475011508483847E-2</v>
      </c>
      <c r="M25" s="117">
        <f>FVSCHEDULE(1,$L$19:L25)-1</f>
        <v>5.6293056377123118E-2</v>
      </c>
      <c r="N25" s="119">
        <f t="shared" si="1"/>
        <v>6.4081184276954861E-2</v>
      </c>
      <c r="O25" s="121" t="s">
        <v>3</v>
      </c>
      <c r="P25" s="121" t="s">
        <v>3</v>
      </c>
      <c r="Q25" s="117">
        <f>FVSCHEDULE(1,L$5:L25)-1</f>
        <v>0.12798732299999971</v>
      </c>
    </row>
    <row r="26" spans="2:17" s="71" customFormat="1" ht="12" x14ac:dyDescent="0.2">
      <c r="B26" s="72">
        <v>44774</v>
      </c>
      <c r="C26" s="73"/>
      <c r="D26" s="74">
        <v>1.1441471700000001</v>
      </c>
      <c r="E26" s="70"/>
      <c r="F26" s="81"/>
      <c r="K26" s="75"/>
      <c r="L26" s="117">
        <f t="shared" si="0"/>
        <v>1.4326266501844431E-2</v>
      </c>
      <c r="M26" s="117">
        <f>FVSCHEDULE(1,$L$19:L26)-1</f>
        <v>7.1425792206829541E-2</v>
      </c>
      <c r="N26" s="119">
        <f t="shared" si="1"/>
        <v>8.1065063569744744E-2</v>
      </c>
      <c r="O26" s="121" t="s">
        <v>3</v>
      </c>
      <c r="P26" s="121" t="s">
        <v>3</v>
      </c>
      <c r="Q26" s="117">
        <f>FVSCHEDULE(1,L$5:L26)-1</f>
        <v>0.14414716999999988</v>
      </c>
    </row>
    <row r="27" spans="2:17" s="71" customFormat="1" ht="12" x14ac:dyDescent="0.2">
      <c r="B27" s="72">
        <v>44805</v>
      </c>
      <c r="C27" s="73"/>
      <c r="D27" s="74">
        <v>1.15330384</v>
      </c>
      <c r="E27" s="70"/>
      <c r="F27" s="81"/>
      <c r="K27" s="75"/>
      <c r="L27" s="117">
        <f t="shared" si="0"/>
        <v>8.003052614288908E-3</v>
      </c>
      <c r="M27" s="117">
        <f>FVSCHEDULE(1,$L$19:L27)-1</f>
        <v>8.0000469194166923E-2</v>
      </c>
      <c r="N27" s="119">
        <f t="shared" si="1"/>
        <v>9.2730558319037204E-2</v>
      </c>
      <c r="O27" s="121" t="s">
        <v>3</v>
      </c>
      <c r="P27" s="121" t="s">
        <v>3</v>
      </c>
      <c r="Q27" s="117">
        <f>FVSCHEDULE(1,L$5:L27)-1</f>
        <v>0.15330383999999952</v>
      </c>
    </row>
    <row r="28" spans="2:17" s="71" customFormat="1" ht="12" x14ac:dyDescent="0.2">
      <c r="B28" s="72">
        <v>44835</v>
      </c>
      <c r="C28" s="73"/>
      <c r="D28" s="74">
        <v>1.16703011</v>
      </c>
      <c r="E28" s="70"/>
      <c r="F28" s="81"/>
      <c r="K28" s="75"/>
      <c r="L28" s="117">
        <f t="shared" si="0"/>
        <v>1.1901694526569973E-2</v>
      </c>
      <c r="M28" s="117">
        <f>FVSCHEDULE(1,$L$19:L28)-1</f>
        <v>9.2854304867068249E-2</v>
      </c>
      <c r="N28" s="119">
        <f t="shared" si="1"/>
        <v>0.11229339882136902</v>
      </c>
      <c r="O28" s="119">
        <f t="shared" ref="O28:O42" si="2">FVSCHEDULE(1,L5:L28)-1</f>
        <v>0.16703010999999957</v>
      </c>
      <c r="P28" s="121" t="s">
        <v>3</v>
      </c>
      <c r="Q28" s="117">
        <f>FVSCHEDULE(1,L$5:L28)-1</f>
        <v>0.16703010999999957</v>
      </c>
    </row>
    <row r="29" spans="2:17" s="71" customFormat="1" ht="12.75" thickBot="1" x14ac:dyDescent="0.25">
      <c r="B29" s="72">
        <v>44866</v>
      </c>
      <c r="C29" s="73"/>
      <c r="D29" s="74">
        <v>1.174652485</v>
      </c>
      <c r="E29" s="70"/>
      <c r="F29" s="81"/>
      <c r="K29" s="75"/>
      <c r="L29" s="117">
        <f t="shared" si="0"/>
        <v>6.5314295961051982E-3</v>
      </c>
      <c r="M29" s="117">
        <f>FVSCHEDULE(1,$L$19:L29)-1</f>
        <v>9.9992205818107971E-2</v>
      </c>
      <c r="N29" s="119">
        <f t="shared" si="1"/>
        <v>0.11690147898931835</v>
      </c>
      <c r="O29" s="119">
        <f t="shared" si="2"/>
        <v>0.15070210057934186</v>
      </c>
      <c r="P29" s="121" t="s">
        <v>3</v>
      </c>
      <c r="Q29" s="117">
        <f>FVSCHEDULE(1,L$5:L29)-1</f>
        <v>0.17465248499999952</v>
      </c>
    </row>
    <row r="30" spans="2:17" s="71" customFormat="1" ht="12.75" thickBot="1" x14ac:dyDescent="0.25">
      <c r="B30" s="92">
        <v>44896</v>
      </c>
      <c r="C30" s="93"/>
      <c r="D30" s="94">
        <v>1.182298404</v>
      </c>
      <c r="E30" s="70"/>
      <c r="F30" s="81"/>
      <c r="K30" s="82"/>
      <c r="L30" s="116">
        <f t="shared" si="0"/>
        <v>6.5090902182869392E-3</v>
      </c>
      <c r="M30" s="90">
        <f>FVSCHEDULE(1,$L$19:L30)-1</f>
        <v>0.10715215432519054</v>
      </c>
      <c r="N30" s="118">
        <f t="shared" si="1"/>
        <v>0.10715215432519054</v>
      </c>
      <c r="O30" s="90">
        <f t="shared" si="2"/>
        <v>0.12409792588449786</v>
      </c>
      <c r="P30" s="104" t="s">
        <v>3</v>
      </c>
      <c r="Q30" s="120">
        <f>FVSCHEDULE(1,L$5:L30)-1</f>
        <v>0.18229840399999953</v>
      </c>
    </row>
    <row r="31" spans="2:17" s="71" customFormat="1" ht="12" x14ac:dyDescent="0.2">
      <c r="B31" s="72">
        <v>44927</v>
      </c>
      <c r="C31" s="73"/>
      <c r="D31" s="74">
        <v>1.1906126770000001</v>
      </c>
      <c r="E31" s="70"/>
      <c r="F31" s="81"/>
      <c r="K31" s="82"/>
      <c r="L31" s="88">
        <f t="shared" si="0"/>
        <v>7.0322965605560395E-3</v>
      </c>
      <c r="M31" s="117">
        <f>FVSCHEDULE(1,$L$31:L31)-1</f>
        <v>7.0322965605560395E-3</v>
      </c>
      <c r="N31" s="66">
        <f t="shared" si="1"/>
        <v>0.10500324662014893</v>
      </c>
      <c r="O31" s="119">
        <f t="shared" si="2"/>
        <v>0.14004715434165749</v>
      </c>
      <c r="P31" s="121" t="s">
        <v>3</v>
      </c>
      <c r="Q31" s="82">
        <f>FVSCHEDULE(1,L$5:L31)-1</f>
        <v>0.19061267699999962</v>
      </c>
    </row>
    <row r="32" spans="2:17" s="71" customFormat="1" ht="12" x14ac:dyDescent="0.2">
      <c r="B32" s="72">
        <v>44958</v>
      </c>
      <c r="C32" s="73"/>
      <c r="D32" s="74">
        <v>1.1931237800000001</v>
      </c>
      <c r="E32" s="70"/>
      <c r="F32" s="81"/>
      <c r="K32" s="82"/>
      <c r="L32" s="88">
        <f t="shared" si="0"/>
        <v>2.1090847162212878E-3</v>
      </c>
      <c r="M32" s="117">
        <f>FVSCHEDULE(1,$L$31:L32)-1</f>
        <v>9.1562129859730224E-3</v>
      </c>
      <c r="N32" s="66">
        <f t="shared" si="1"/>
        <v>0.10262270277537566</v>
      </c>
      <c r="O32" s="119">
        <f t="shared" si="2"/>
        <v>0.14985904889284773</v>
      </c>
      <c r="P32" s="121" t="s">
        <v>3</v>
      </c>
      <c r="Q32" s="82">
        <f>FVSCHEDULE(1,L$5:L32)-1</f>
        <v>0.19312377999999963</v>
      </c>
    </row>
    <row r="33" spans="2:17" s="71" customFormat="1" ht="12" x14ac:dyDescent="0.2">
      <c r="B33" s="72">
        <v>44986</v>
      </c>
      <c r="C33" s="73"/>
      <c r="D33" s="74">
        <v>1.2046073500000001</v>
      </c>
      <c r="E33" s="70"/>
      <c r="F33" s="81"/>
      <c r="K33" s="82"/>
      <c r="L33" s="88">
        <f t="shared" si="0"/>
        <v>9.6247934979554195E-3</v>
      </c>
      <c r="M33" s="117">
        <f>FVSCHEDULE(1,$L$31:L33)-1</f>
        <v>1.8869133143141648E-2</v>
      </c>
      <c r="N33" s="66">
        <f t="shared" si="1"/>
        <v>0.10076673975825257</v>
      </c>
      <c r="O33" s="119">
        <f t="shared" si="2"/>
        <v>0.1527139246936009</v>
      </c>
      <c r="P33" s="121" t="s">
        <v>3</v>
      </c>
      <c r="Q33" s="82">
        <f>FVSCHEDULE(1,L$5:L33)-1</f>
        <v>0.20460734999999963</v>
      </c>
    </row>
    <row r="34" spans="2:17" s="71" customFormat="1" ht="12" x14ac:dyDescent="0.2">
      <c r="B34" s="72">
        <v>45017</v>
      </c>
      <c r="C34" s="73"/>
      <c r="D34" s="74">
        <v>1.2147332660000001</v>
      </c>
      <c r="E34" s="70"/>
      <c r="F34" s="81"/>
      <c r="K34" s="82"/>
      <c r="L34" s="88">
        <f t="shared" si="0"/>
        <v>8.4059888892427104E-3</v>
      </c>
      <c r="M34" s="117">
        <f>FVSCHEDULE(1,$L$31:L34)-1</f>
        <v>2.7433735755935329E-2</v>
      </c>
      <c r="N34" s="66">
        <f t="shared" si="1"/>
        <v>0.10702886665266043</v>
      </c>
      <c r="O34" s="119">
        <f t="shared" si="2"/>
        <v>0.15316543806885052</v>
      </c>
      <c r="P34" s="121" t="s">
        <v>3</v>
      </c>
      <c r="Q34" s="82">
        <f>FVSCHEDULE(1,L$5:L34)-1</f>
        <v>0.21473326599999965</v>
      </c>
    </row>
    <row r="35" spans="2:17" s="71" customFormat="1" ht="12" x14ac:dyDescent="0.2">
      <c r="B35" s="72">
        <v>45047</v>
      </c>
      <c r="C35" s="73"/>
      <c r="D35" s="74">
        <v>1.2290841079999999</v>
      </c>
      <c r="E35" s="70"/>
      <c r="F35" s="81"/>
      <c r="K35" s="82"/>
      <c r="L35" s="88">
        <f t="shared" si="0"/>
        <v>1.1813986166078871E-2</v>
      </c>
      <c r="M35" s="117">
        <f>FVSCHEDULE(1,$L$31:L35)-1</f>
        <v>3.9571823696718633E-2</v>
      </c>
      <c r="N35" s="66">
        <f t="shared" si="1"/>
        <v>0.10899199178958119</v>
      </c>
      <c r="O35" s="119">
        <f t="shared" si="2"/>
        <v>0.15702094442088455</v>
      </c>
      <c r="P35" s="121" t="s">
        <v>3</v>
      </c>
      <c r="Q35" s="82">
        <f>FVSCHEDULE(1,L$5:L35)-1</f>
        <v>0.22908410799999945</v>
      </c>
    </row>
    <row r="36" spans="2:17" s="71" customFormat="1" ht="12" x14ac:dyDescent="0.2">
      <c r="B36" s="72">
        <v>45078</v>
      </c>
      <c r="C36" s="73"/>
      <c r="D36" s="74">
        <v>1.2428970370000001</v>
      </c>
      <c r="E36" s="70"/>
      <c r="F36" s="81"/>
      <c r="K36" s="82"/>
      <c r="L36" s="88">
        <f t="shared" si="0"/>
        <v>1.1238391994569774E-2</v>
      </c>
      <c r="M36" s="117">
        <f>FVSCHEDULE(1,$L$31:L36)-1</f>
        <v>5.1254939357932239E-2</v>
      </c>
      <c r="N36" s="66">
        <f t="shared" si="1"/>
        <v>0.1167191892966295</v>
      </c>
      <c r="O36" s="119">
        <f t="shared" si="2"/>
        <v>0.16825159436832671</v>
      </c>
      <c r="P36" s="121" t="s">
        <v>3</v>
      </c>
      <c r="Q36" s="82">
        <f>FVSCHEDULE(1,L$5:L36)-1</f>
        <v>0.24289703699999965</v>
      </c>
    </row>
    <row r="37" spans="2:17" s="71" customFormat="1" ht="12" x14ac:dyDescent="0.2">
      <c r="B37" s="72">
        <v>45108</v>
      </c>
      <c r="C37" s="73"/>
      <c r="D37" s="74">
        <v>1.256607721</v>
      </c>
      <c r="E37" s="70"/>
      <c r="F37" s="81"/>
      <c r="K37" s="82"/>
      <c r="L37" s="88">
        <f t="shared" si="0"/>
        <v>1.1031230739027009E-2</v>
      </c>
      <c r="M37" s="117">
        <f>FVSCHEDULE(1,$L$31:L37)-1</f>
        <v>6.2851575159531325E-2</v>
      </c>
      <c r="N37" s="66">
        <f t="shared" si="1"/>
        <v>0.11402645701542169</v>
      </c>
      <c r="O37" s="119">
        <f t="shared" si="2"/>
        <v>0.1854145916968295</v>
      </c>
      <c r="P37" s="121" t="s">
        <v>3</v>
      </c>
      <c r="Q37" s="82">
        <f>FVSCHEDULE(1,L$5:L37)-1</f>
        <v>0.25660772099999973</v>
      </c>
    </row>
    <row r="38" spans="2:17" s="71" customFormat="1" ht="12" x14ac:dyDescent="0.2">
      <c r="B38" s="72">
        <v>45139</v>
      </c>
      <c r="C38" s="73"/>
      <c r="D38" s="74">
        <v>1.268987125</v>
      </c>
      <c r="E38" s="70"/>
      <c r="F38" s="81"/>
      <c r="K38" s="82"/>
      <c r="L38" s="88">
        <f t="shared" si="0"/>
        <v>9.8514467109500625E-3</v>
      </c>
      <c r="M38" s="117">
        <f>FVSCHEDULE(1,$L$31:L38)-1</f>
        <v>7.3322200813864757E-2</v>
      </c>
      <c r="N38" s="66">
        <f t="shared" si="1"/>
        <v>0.10911179809149885</v>
      </c>
      <c r="O38" s="119">
        <f t="shared" si="2"/>
        <v>0.19902201650974005</v>
      </c>
      <c r="P38" s="121" t="s">
        <v>3</v>
      </c>
      <c r="Q38" s="82">
        <f>FVSCHEDULE(1,L$5:L38)-1</f>
        <v>0.26898712499999955</v>
      </c>
    </row>
    <row r="39" spans="2:17" s="71" customFormat="1" ht="12" x14ac:dyDescent="0.2">
      <c r="B39" s="72">
        <v>45170</v>
      </c>
      <c r="C39" s="73"/>
      <c r="D39" s="74">
        <v>1.278598677</v>
      </c>
      <c r="E39" s="70"/>
      <c r="F39" s="81"/>
      <c r="K39" s="82"/>
      <c r="L39" s="88">
        <f t="shared" si="0"/>
        <v>7.5741918973371014E-3</v>
      </c>
      <c r="M39" s="117">
        <f>FVSCHEDULE(1,$L$31:L39)-1</f>
        <v>8.1451749130501128E-2</v>
      </c>
      <c r="N39" s="66">
        <f t="shared" si="1"/>
        <v>0.10863992007518197</v>
      </c>
      <c r="O39" s="119">
        <f t="shared" si="2"/>
        <v>0.211444718838526</v>
      </c>
      <c r="P39" s="121" t="s">
        <v>3</v>
      </c>
      <c r="Q39" s="82">
        <f>FVSCHEDULE(1,L$5:L39)-1</f>
        <v>0.27859867699999974</v>
      </c>
    </row>
    <row r="40" spans="2:17" s="71" customFormat="1" ht="12" x14ac:dyDescent="0.2">
      <c r="B40" s="72">
        <v>45200</v>
      </c>
      <c r="C40" s="73"/>
      <c r="D40" s="74">
        <v>1.2875021129999999</v>
      </c>
      <c r="E40" s="70"/>
      <c r="F40" s="81"/>
      <c r="K40" s="82"/>
      <c r="L40" s="88">
        <f t="shared" si="0"/>
        <v>6.9634328270151702E-3</v>
      </c>
      <c r="M40" s="117">
        <f>FVSCHEDULE(1,$L$31:L40)-1</f>
        <v>8.8982365741229419E-2</v>
      </c>
      <c r="N40" s="66">
        <f t="shared" si="1"/>
        <v>0.10322955849013993</v>
      </c>
      <c r="O40" s="119">
        <f t="shared" si="2"/>
        <v>0.22711495529319681</v>
      </c>
      <c r="P40" s="117">
        <f t="shared" ref="P40:P45" si="3">FVSCHEDULE(1,L5:L40)-1</f>
        <v>0.28750211299999973</v>
      </c>
      <c r="Q40" s="82">
        <f>FVSCHEDULE(1,L$5:L40)-1</f>
        <v>0.28750211299999973</v>
      </c>
    </row>
    <row r="41" spans="2:17" s="71" customFormat="1" ht="12.75" thickBot="1" x14ac:dyDescent="0.25">
      <c r="B41" s="72">
        <v>45231</v>
      </c>
      <c r="C41" s="73"/>
      <c r="D41" s="74">
        <v>1.304024144</v>
      </c>
      <c r="E41" s="70"/>
      <c r="F41" s="81"/>
      <c r="K41" s="82"/>
      <c r="L41" s="88">
        <f t="shared" si="0"/>
        <v>1.2832624376438728E-2</v>
      </c>
      <c r="M41" s="117">
        <f>FVSCHEDULE(1,$L$31:L41)-1</f>
        <v>0.1029568673933523</v>
      </c>
      <c r="N41" s="66">
        <f t="shared" si="1"/>
        <v>0.11013611315009508</v>
      </c>
      <c r="O41" s="119">
        <f t="shared" si="2"/>
        <v>0.23991266665679434</v>
      </c>
      <c r="P41" s="117">
        <f t="shared" si="3"/>
        <v>0.27743595733080051</v>
      </c>
      <c r="Q41" s="82">
        <f>FVSCHEDULE(1,L$5:L41)-1</f>
        <v>0.304024144</v>
      </c>
    </row>
    <row r="42" spans="2:17" s="71" customFormat="1" ht="12.75" thickBot="1" x14ac:dyDescent="0.25">
      <c r="B42" s="92">
        <v>45261</v>
      </c>
      <c r="C42" s="93"/>
      <c r="D42" s="94">
        <v>1.3197814059999999</v>
      </c>
      <c r="E42" s="70"/>
      <c r="F42" s="81"/>
      <c r="K42" s="82"/>
      <c r="L42" s="116">
        <f t="shared" si="0"/>
        <v>1.208356614599615E-2</v>
      </c>
      <c r="M42" s="90">
        <f>FVSCHEDULE(1,$L$31:L42)-1</f>
        <v>0.11628451965668063</v>
      </c>
      <c r="N42" s="118">
        <f t="shared" si="1"/>
        <v>0.11628451965668063</v>
      </c>
      <c r="O42" s="90">
        <f t="shared" si="2"/>
        <v>0.23589681077775437</v>
      </c>
      <c r="P42" s="104">
        <f t="shared" si="3"/>
        <v>0.25481311324304778</v>
      </c>
      <c r="Q42" s="120">
        <f>FVSCHEDULE(1,L$5:L42)-1</f>
        <v>0.31978140599999993</v>
      </c>
    </row>
    <row r="43" spans="2:17" s="71" customFormat="1" ht="12" x14ac:dyDescent="0.2">
      <c r="B43" s="72">
        <v>45292</v>
      </c>
      <c r="C43" s="73"/>
      <c r="D43" s="73">
        <v>1.32988649</v>
      </c>
      <c r="F43" s="81"/>
      <c r="K43" s="83"/>
      <c r="L43" s="88">
        <f t="shared" ref="L43" si="4">(+D43/D42)-1</f>
        <v>7.6566346169602006E-3</v>
      </c>
      <c r="M43" s="117">
        <f>FVSCHEDULE(1,$L$31:L43)-1</f>
        <v>0.12483150235226081</v>
      </c>
      <c r="N43" s="66">
        <f t="shared" ref="N43" si="5">FVSCHEDULE(1,L32:L43)-1</f>
        <v>0.11697659170816954</v>
      </c>
      <c r="O43" s="119">
        <f t="shared" ref="O43" si="6">FVSCHEDULE(1,L20:L43)-1</f>
        <v>0.2342627602362366</v>
      </c>
      <c r="P43" s="117">
        <f t="shared" si="3"/>
        <v>0.27340598484314271</v>
      </c>
      <c r="Q43" s="82">
        <f>FVSCHEDULE(1,L$5:L43)-1</f>
        <v>0.32988649000000003</v>
      </c>
    </row>
    <row r="44" spans="2:17" s="71" customFormat="1" ht="12" x14ac:dyDescent="0.2">
      <c r="B44" s="72">
        <v>45323</v>
      </c>
      <c r="C44" s="73"/>
      <c r="D44" s="73">
        <v>1.339568479</v>
      </c>
      <c r="F44" s="81"/>
      <c r="K44" s="83"/>
      <c r="L44" s="88">
        <f t="shared" ref="L44" si="7">(+D44/D43)-1</f>
        <v>7.280312321993776E-3</v>
      </c>
      <c r="M44" s="117">
        <f>FVSCHEDULE(1,$L$31:L44)-1</f>
        <v>0.13302062699900286</v>
      </c>
      <c r="N44" s="66">
        <f t="shared" ref="N44" si="8">FVSCHEDULE(1,L33:L44)-1</f>
        <v>0.12274057516479986</v>
      </c>
      <c r="O44" s="119">
        <f t="shared" ref="O44" si="9">FVSCHEDULE(1,L21:L44)-1</f>
        <v>0.23795924750379149</v>
      </c>
      <c r="P44" s="117">
        <f t="shared" si="3"/>
        <v>0.2909934099124063</v>
      </c>
      <c r="Q44" s="82">
        <f>FVSCHEDULE(1,L$5:L44)-1</f>
        <v>0.33956847899999998</v>
      </c>
    </row>
    <row r="45" spans="2:17" s="71" customFormat="1" ht="12" x14ac:dyDescent="0.2">
      <c r="B45" s="72">
        <v>45352</v>
      </c>
      <c r="C45" s="73"/>
      <c r="D45" s="73">
        <v>1.3508950799999999</v>
      </c>
      <c r="F45" s="81"/>
      <c r="K45" s="83"/>
      <c r="L45" s="88">
        <f t="shared" ref="L45" si="10">(+D45/D44)-1</f>
        <v>8.4554102142320176E-3</v>
      </c>
      <c r="M45" s="117">
        <f>FVSCHEDULE(1,$L$31:L45)-1</f>
        <v>0.1426007811814658</v>
      </c>
      <c r="N45" s="66">
        <f t="shared" ref="N45" si="11">FVSCHEDULE(1,L34:L45)-1</f>
        <v>0.12144017716644351</v>
      </c>
      <c r="O45" s="119">
        <f t="shared" ref="O45" si="12">FVSCHEDULE(1,L22:L45)-1</f>
        <v>0.2344440476534233</v>
      </c>
      <c r="P45" s="117">
        <f t="shared" si="3"/>
        <v>0.29269970793061861</v>
      </c>
      <c r="Q45" s="82">
        <f>FVSCHEDULE(1,L$5:L45)-1</f>
        <v>0.35089507999999991</v>
      </c>
    </row>
    <row r="46" spans="2:17" s="71" customFormat="1" ht="12" x14ac:dyDescent="0.2">
      <c r="B46" s="72">
        <v>45383</v>
      </c>
      <c r="C46" s="73"/>
      <c r="D46" s="73">
        <v>1.3580030219999999</v>
      </c>
      <c r="F46" s="81"/>
      <c r="K46" s="83"/>
      <c r="L46" s="88">
        <f t="shared" ref="L46" si="13">(+D46/D45)-1</f>
        <v>5.261653628940488E-3</v>
      </c>
      <c r="M46" s="117">
        <f>FVSCHEDULE(1,$L$31:L46)-1</f>
        <v>0.14861275072819957</v>
      </c>
      <c r="N46" s="66">
        <f t="shared" ref="N46" si="14">FVSCHEDULE(1,L35:L46)-1</f>
        <v>0.11794338725222642</v>
      </c>
      <c r="O46" s="119">
        <f t="shared" ref="O46" si="15">FVSCHEDULE(1,L23:L46)-1</f>
        <v>0.23759560097166887</v>
      </c>
      <c r="P46" s="117">
        <f t="shared" ref="P46" si="16">FVSCHEDULE(1,L11:L46)-1</f>
        <v>0.28917367589688814</v>
      </c>
      <c r="Q46" s="82">
        <f>FVSCHEDULE(1,L$5:L46)-1</f>
        <v>0.35800302199999967</v>
      </c>
    </row>
    <row r="47" spans="2:17" s="71" customFormat="1" ht="12" x14ac:dyDescent="0.2">
      <c r="B47" s="72">
        <v>45413</v>
      </c>
      <c r="C47" s="73"/>
      <c r="D47" s="73">
        <v>1.3680381610000001</v>
      </c>
      <c r="F47" s="81"/>
      <c r="K47" s="83"/>
      <c r="L47" s="88">
        <f t="shared" ref="L47" si="17">(+D47/D46)-1</f>
        <v>7.3896293582771388E-3</v>
      </c>
      <c r="M47" s="117">
        <f>FVSCHEDULE(1,$L$31:L47)-1</f>
        <v>0.15710057323227211</v>
      </c>
      <c r="N47" s="66">
        <f t="shared" ref="N47" si="18">FVSCHEDULE(1,L36:L47)-1</f>
        <v>0.11305495864405124</v>
      </c>
      <c r="O47" s="119">
        <f t="shared" ref="O47" si="19">FVSCHEDULE(1,L24:L47)-1</f>
        <v>0.23436903555793576</v>
      </c>
      <c r="P47" s="117">
        <f t="shared" ref="P47" si="20">FVSCHEDULE(1,L12:L47)-1</f>
        <v>0.28782789944268861</v>
      </c>
      <c r="Q47" s="82">
        <f>FVSCHEDULE(1,L$5:L47)-1</f>
        <v>0.36803816099999986</v>
      </c>
    </row>
    <row r="48" spans="2:17" s="71" customFormat="1" ht="12" x14ac:dyDescent="0.2">
      <c r="B48" s="72">
        <v>45444</v>
      </c>
      <c r="C48" s="73"/>
      <c r="D48" s="73"/>
      <c r="F48" s="81"/>
      <c r="K48" s="83"/>
      <c r="L48" s="88"/>
      <c r="M48" s="117"/>
      <c r="N48" s="66"/>
      <c r="O48" s="119"/>
      <c r="P48" s="117"/>
      <c r="Q48" s="82"/>
    </row>
    <row r="49" spans="2:17" s="71" customFormat="1" ht="12" x14ac:dyDescent="0.2">
      <c r="B49" s="72">
        <v>45474</v>
      </c>
      <c r="C49" s="73"/>
      <c r="D49" s="73"/>
      <c r="F49" s="81"/>
      <c r="K49" s="83"/>
      <c r="L49" s="88"/>
      <c r="M49" s="117"/>
      <c r="N49" s="66"/>
      <c r="O49" s="119"/>
      <c r="P49" s="117"/>
      <c r="Q49" s="82"/>
    </row>
    <row r="50" spans="2:17" s="71" customFormat="1" ht="12" x14ac:dyDescent="0.2">
      <c r="B50" s="72">
        <v>45505</v>
      </c>
      <c r="C50" s="73"/>
      <c r="D50" s="73"/>
      <c r="F50" s="81"/>
      <c r="K50" s="83"/>
      <c r="L50" s="88"/>
      <c r="M50" s="117"/>
      <c r="N50" s="66"/>
      <c r="O50" s="119"/>
      <c r="P50" s="117"/>
      <c r="Q50" s="82"/>
    </row>
    <row r="51" spans="2:17" s="71" customFormat="1" ht="12" x14ac:dyDescent="0.2">
      <c r="B51" s="72">
        <v>45536</v>
      </c>
      <c r="C51" s="73"/>
      <c r="D51" s="73"/>
      <c r="F51" s="81"/>
      <c r="K51" s="83"/>
      <c r="L51" s="88"/>
      <c r="M51" s="117"/>
      <c r="N51" s="66"/>
      <c r="O51" s="119"/>
      <c r="P51" s="121"/>
      <c r="Q51" s="82"/>
    </row>
    <row r="52" spans="2:17" s="71" customFormat="1" ht="12" x14ac:dyDescent="0.2">
      <c r="B52" s="72">
        <v>45566</v>
      </c>
      <c r="C52" s="73"/>
      <c r="D52" s="73"/>
      <c r="F52" s="81"/>
      <c r="K52" s="83"/>
      <c r="L52" s="88"/>
      <c r="M52" s="117"/>
      <c r="N52" s="66"/>
      <c r="O52" s="119"/>
      <c r="P52" s="117"/>
      <c r="Q52" s="82"/>
    </row>
    <row r="53" spans="2:17" s="71" customFormat="1" ht="12.75" thickBot="1" x14ac:dyDescent="0.25">
      <c r="B53" s="72">
        <v>45597</v>
      </c>
      <c r="C53" s="73"/>
      <c r="D53" s="73"/>
      <c r="F53" s="81"/>
      <c r="K53" s="83"/>
      <c r="L53" s="88"/>
      <c r="M53" s="117"/>
      <c r="N53" s="66"/>
      <c r="O53" s="119"/>
      <c r="P53" s="117"/>
      <c r="Q53" s="82"/>
    </row>
    <row r="54" spans="2:17" s="71" customFormat="1" ht="12.75" thickBot="1" x14ac:dyDescent="0.25">
      <c r="B54" s="76">
        <v>45627</v>
      </c>
      <c r="C54" s="77"/>
      <c r="D54" s="77"/>
      <c r="F54" s="84"/>
      <c r="G54" s="85"/>
      <c r="H54" s="85"/>
      <c r="I54" s="85"/>
      <c r="J54" s="85"/>
      <c r="K54" s="86"/>
      <c r="L54" s="116"/>
      <c r="M54" s="90"/>
      <c r="N54" s="118"/>
      <c r="O54" s="90"/>
      <c r="P54" s="104"/>
      <c r="Q54" s="120"/>
    </row>
    <row r="55" spans="2:17" s="71" customFormat="1" ht="12" x14ac:dyDescent="0.2"/>
    <row r="56" spans="2:17" s="71" customFormat="1" ht="12" x14ac:dyDescent="0.2"/>
    <row r="57" spans="2:17" s="71" customFormat="1" ht="12" x14ac:dyDescent="0.2"/>
    <row r="58" spans="2:17" s="71" customFormat="1" ht="12" x14ac:dyDescent="0.2"/>
    <row r="59" spans="2:17" s="71" customFormat="1" ht="12" x14ac:dyDescent="0.2"/>
    <row r="60" spans="2:17" s="71" customFormat="1" ht="12" x14ac:dyDescent="0.2"/>
    <row r="61" spans="2:17" s="71" customFormat="1" ht="12" x14ac:dyDescent="0.2"/>
    <row r="62" spans="2:17" s="71" customFormat="1" ht="12" x14ac:dyDescent="0.2"/>
    <row r="63" spans="2:17" s="71" customFormat="1" ht="12" x14ac:dyDescent="0.2"/>
    <row r="64" spans="2:17" s="71" customFormat="1" ht="12" x14ac:dyDescent="0.2"/>
    <row r="65" s="71" customFormat="1" ht="12" x14ac:dyDescent="0.2"/>
    <row r="66" s="71" customFormat="1" ht="12" x14ac:dyDescent="0.2"/>
    <row r="67" s="71" customFormat="1" ht="12" x14ac:dyDescent="0.2"/>
    <row r="68" s="71" customFormat="1" ht="12" x14ac:dyDescent="0.2"/>
    <row r="69" s="71" customFormat="1" ht="12" x14ac:dyDescent="0.2"/>
    <row r="70" s="71" customFormat="1" ht="12" x14ac:dyDescent="0.2"/>
    <row r="71" s="71" customFormat="1" ht="12" x14ac:dyDescent="0.2"/>
    <row r="72" s="71" customFormat="1" ht="12" x14ac:dyDescent="0.2"/>
    <row r="73" s="71" customFormat="1" ht="12" x14ac:dyDescent="0.2"/>
    <row r="74" s="71" customFormat="1" ht="12" x14ac:dyDescent="0.2"/>
    <row r="75" s="71" customFormat="1" ht="12" x14ac:dyDescent="0.2"/>
    <row r="76" s="71" customFormat="1" ht="12" x14ac:dyDescent="0.2"/>
    <row r="77" s="71" customFormat="1" ht="12" x14ac:dyDescent="0.2"/>
    <row r="78" s="71" customFormat="1" ht="12" x14ac:dyDescent="0.2"/>
    <row r="79" s="71" customFormat="1" ht="12" x14ac:dyDescent="0.2"/>
    <row r="80" s="71" customFormat="1" ht="12" x14ac:dyDescent="0.2"/>
    <row r="81" s="71" customFormat="1" ht="12" x14ac:dyDescent="0.2"/>
    <row r="82" s="71" customFormat="1" ht="12" x14ac:dyDescent="0.2"/>
    <row r="83" s="71" customFormat="1" ht="12" x14ac:dyDescent="0.2"/>
    <row r="84" s="71" customFormat="1" ht="12" x14ac:dyDescent="0.2"/>
    <row r="85" s="71" customFormat="1" ht="12" x14ac:dyDescent="0.2"/>
    <row r="86" s="71" customFormat="1" ht="12" x14ac:dyDescent="0.2"/>
    <row r="87" s="71" customFormat="1" ht="12" x14ac:dyDescent="0.2"/>
    <row r="88" s="71" customFormat="1" ht="12" x14ac:dyDescent="0.2"/>
    <row r="89" s="71" customFormat="1" ht="12" x14ac:dyDescent="0.2"/>
    <row r="90" s="71" customFormat="1" ht="12" x14ac:dyDescent="0.2"/>
    <row r="91" s="71" customFormat="1" ht="12" x14ac:dyDescent="0.2"/>
    <row r="92" s="71" customFormat="1" ht="12" x14ac:dyDescent="0.2"/>
    <row r="93" s="71" customFormat="1" ht="12" x14ac:dyDescent="0.2"/>
    <row r="94" s="71" customFormat="1" ht="12" x14ac:dyDescent="0.2"/>
    <row r="95" s="71" customFormat="1" ht="12" x14ac:dyDescent="0.2"/>
    <row r="96" s="71" customFormat="1" ht="12" x14ac:dyDescent="0.2"/>
    <row r="97" s="71" customFormat="1" ht="12" x14ac:dyDescent="0.2"/>
    <row r="98" s="71" customFormat="1" ht="12" x14ac:dyDescent="0.2"/>
    <row r="99" s="71" customFormat="1" ht="12" x14ac:dyDescent="0.2"/>
    <row r="100" s="71" customFormat="1" ht="12" x14ac:dyDescent="0.2"/>
    <row r="101" s="71" customFormat="1" ht="12" x14ac:dyDescent="0.2"/>
    <row r="102" s="71" customFormat="1" ht="12" x14ac:dyDescent="0.2"/>
    <row r="103" s="71" customFormat="1" ht="12" x14ac:dyDescent="0.2"/>
    <row r="104" s="71" customFormat="1" ht="12" x14ac:dyDescent="0.2"/>
    <row r="105" s="71" customFormat="1" ht="12" x14ac:dyDescent="0.2"/>
    <row r="106" s="71" customFormat="1" ht="12" x14ac:dyDescent="0.2"/>
    <row r="107" s="71" customFormat="1" ht="12" x14ac:dyDescent="0.2"/>
    <row r="108" s="71" customFormat="1" ht="12" x14ac:dyDescent="0.2"/>
    <row r="109" s="71" customFormat="1" ht="12" x14ac:dyDescent="0.2"/>
    <row r="110" s="71" customFormat="1" ht="12" x14ac:dyDescent="0.2"/>
    <row r="111" s="71" customFormat="1" ht="12" x14ac:dyDescent="0.2"/>
    <row r="112" s="71" customFormat="1" ht="12" x14ac:dyDescent="0.2"/>
    <row r="113" s="71" customFormat="1" ht="12" x14ac:dyDescent="0.2"/>
  </sheetData>
  <mergeCells count="3">
    <mergeCell ref="F3:K3"/>
    <mergeCell ref="L3:Q3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AF4F-59A6-464F-9860-11BE0B7C6334}">
  <dimension ref="A1:U50"/>
  <sheetViews>
    <sheetView topLeftCell="A32" zoomScale="90" zoomScaleNormal="90" workbookViewId="0">
      <selection activeCell="J48" sqref="J48"/>
    </sheetView>
  </sheetViews>
  <sheetFormatPr defaultRowHeight="12.75" x14ac:dyDescent="0.2"/>
  <cols>
    <col min="3" max="3" width="9.85546875" customWidth="1"/>
    <col min="4" max="4" width="10.42578125" customWidth="1"/>
    <col min="7" max="7" width="12" bestFit="1" customWidth="1"/>
    <col min="8" max="8" width="10.5703125" bestFit="1" customWidth="1"/>
    <col min="9" max="10" width="10.42578125" bestFit="1" customWidth="1"/>
    <col min="11" max="11" width="10.5703125" bestFit="1" customWidth="1"/>
    <col min="21" max="21" width="18.140625" customWidth="1"/>
  </cols>
  <sheetData>
    <row r="1" spans="1:4" ht="13.5" thickBot="1" x14ac:dyDescent="0.25">
      <c r="B1" s="35" t="s">
        <v>16</v>
      </c>
      <c r="C1" s="35"/>
    </row>
    <row r="2" spans="1:4" x14ac:dyDescent="0.2">
      <c r="B2" s="109" t="s">
        <v>14</v>
      </c>
      <c r="C2" s="110"/>
      <c r="D2" s="111"/>
    </row>
    <row r="3" spans="1:4" ht="13.5" thickBot="1" x14ac:dyDescent="0.25">
      <c r="B3" s="27" t="s">
        <v>12</v>
      </c>
      <c r="C3" s="28"/>
      <c r="D3" s="28" t="s">
        <v>13</v>
      </c>
    </row>
    <row r="4" spans="1:4" x14ac:dyDescent="0.2">
      <c r="A4" s="29">
        <v>1</v>
      </c>
      <c r="B4" s="30" t="e" cm="1">
        <f t="array" ref="B4">#REF!</f>
        <v>#REF!</v>
      </c>
      <c r="C4" s="30"/>
      <c r="D4" s="30"/>
    </row>
    <row r="5" spans="1:4" x14ac:dyDescent="0.2">
      <c r="A5" s="29">
        <v>2</v>
      </c>
      <c r="B5" s="30"/>
      <c r="C5" s="30"/>
      <c r="D5" s="30"/>
    </row>
    <row r="6" spans="1:4" x14ac:dyDescent="0.2">
      <c r="A6" s="29">
        <v>3</v>
      </c>
      <c r="B6" s="30"/>
      <c r="C6" s="30"/>
      <c r="D6" s="30"/>
    </row>
    <row r="7" spans="1:4" x14ac:dyDescent="0.2">
      <c r="A7" s="29">
        <v>4</v>
      </c>
      <c r="B7" s="31"/>
      <c r="C7" s="31"/>
      <c r="D7" s="31"/>
    </row>
    <row r="8" spans="1:4" x14ac:dyDescent="0.2">
      <c r="A8" s="29">
        <v>5</v>
      </c>
      <c r="B8" s="31"/>
      <c r="C8" s="31"/>
      <c r="D8" s="31"/>
    </row>
    <row r="9" spans="1:4" x14ac:dyDescent="0.2">
      <c r="A9" s="29">
        <v>6</v>
      </c>
      <c r="B9" s="31"/>
      <c r="C9" s="31"/>
      <c r="D9" s="31"/>
    </row>
    <row r="10" spans="1:4" x14ac:dyDescent="0.2">
      <c r="A10" s="29">
        <v>7</v>
      </c>
      <c r="B10" s="31"/>
      <c r="C10" s="31"/>
      <c r="D10" s="31"/>
    </row>
    <row r="11" spans="1:4" x14ac:dyDescent="0.2">
      <c r="A11" s="29">
        <v>8</v>
      </c>
      <c r="B11" s="31"/>
      <c r="C11" s="31"/>
      <c r="D11" s="31"/>
    </row>
    <row r="12" spans="1:4" x14ac:dyDescent="0.2">
      <c r="A12" s="29">
        <v>9</v>
      </c>
      <c r="B12" s="31"/>
      <c r="C12" s="31"/>
      <c r="D12" s="31"/>
    </row>
    <row r="13" spans="1:4" x14ac:dyDescent="0.2">
      <c r="A13" s="29">
        <v>10</v>
      </c>
      <c r="B13" s="31"/>
      <c r="C13" s="31"/>
      <c r="D13" s="31"/>
    </row>
    <row r="14" spans="1:4" x14ac:dyDescent="0.2">
      <c r="A14" s="29">
        <v>11</v>
      </c>
      <c r="B14" s="31"/>
      <c r="C14" s="31"/>
      <c r="D14" s="31"/>
    </row>
    <row r="15" spans="1:4" x14ac:dyDescent="0.2">
      <c r="A15" s="29">
        <v>12</v>
      </c>
      <c r="B15" s="31"/>
      <c r="C15" s="31"/>
      <c r="D15" s="31"/>
    </row>
    <row r="27" spans="1:21" ht="13.5" thickBot="1" x14ac:dyDescent="0.25"/>
    <row r="28" spans="1:21" ht="12.95" customHeight="1" x14ac:dyDescent="0.2">
      <c r="B28" s="112" t="str">
        <f>B2</f>
        <v>Plano + Valor</v>
      </c>
      <c r="C28" s="113"/>
      <c r="D28" s="114"/>
      <c r="G28" s="112" t="s">
        <v>14</v>
      </c>
      <c r="H28" s="114"/>
      <c r="J28" s="112" t="s">
        <v>14</v>
      </c>
      <c r="K28" s="114"/>
      <c r="M28" s="41" t="s">
        <v>27</v>
      </c>
      <c r="N28" s="108" t="s">
        <v>20</v>
      </c>
      <c r="O28" s="108"/>
      <c r="P28" s="108"/>
      <c r="Q28" s="108"/>
      <c r="R28" s="108"/>
      <c r="S28" s="108"/>
      <c r="T28" s="42"/>
      <c r="U28" s="53" t="s">
        <v>29</v>
      </c>
    </row>
    <row r="29" spans="1:21" x14ac:dyDescent="0.2">
      <c r="B29" s="115" t="s">
        <v>19</v>
      </c>
      <c r="C29" s="115"/>
      <c r="D29" s="115"/>
      <c r="G29" s="115" t="s">
        <v>17</v>
      </c>
      <c r="H29" s="115"/>
      <c r="J29" s="115" t="s">
        <v>18</v>
      </c>
      <c r="K29" s="115"/>
      <c r="M29" s="43"/>
      <c r="N29" s="44" t="s">
        <v>21</v>
      </c>
      <c r="O29" s="44" t="s">
        <v>22</v>
      </c>
      <c r="P29" s="44" t="s">
        <v>5</v>
      </c>
      <c r="Q29" s="44" t="s">
        <v>23</v>
      </c>
      <c r="R29" s="45" t="s">
        <v>24</v>
      </c>
      <c r="S29" s="45" t="s">
        <v>6</v>
      </c>
      <c r="T29" s="45" t="s">
        <v>25</v>
      </c>
      <c r="U29" s="46" t="s">
        <v>26</v>
      </c>
    </row>
    <row r="30" spans="1:21" ht="13.5" thickBot="1" x14ac:dyDescent="0.25">
      <c r="A30" s="34"/>
      <c r="B30" s="32" t="s">
        <v>15</v>
      </c>
      <c r="C30" s="61" t="s">
        <v>37</v>
      </c>
      <c r="D30" s="33" t="s">
        <v>36</v>
      </c>
      <c r="G30" s="32" t="s">
        <v>15</v>
      </c>
      <c r="H30" s="33" t="str">
        <f>D30</f>
        <v>Cota líquida</v>
      </c>
      <c r="J30" s="32" t="s">
        <v>15</v>
      </c>
      <c r="K30" s="33" t="str">
        <f>H30</f>
        <v>Cota líquida</v>
      </c>
      <c r="M30" s="47"/>
      <c r="N30" s="48"/>
      <c r="O30" s="48"/>
      <c r="P30" s="48"/>
      <c r="Q30" s="48"/>
      <c r="R30" s="49"/>
      <c r="S30" s="49"/>
      <c r="T30" s="50"/>
      <c r="U30" s="51"/>
    </row>
    <row r="31" spans="1:21" x14ac:dyDescent="0.2">
      <c r="A31" s="5">
        <v>44927</v>
      </c>
      <c r="B31" s="36" cm="1">
        <f t="array" ref="B31:B42">[1]Comparative2023!$E$20:$E$31</f>
        <v>1.3647166000000001E-2</v>
      </c>
      <c r="C31" s="36" cm="1">
        <f t="array" ref="C31:C42">'[2]RENTAB.2023-SMA'!$P$5:$P$16</f>
        <v>7.3239999999999998E-3</v>
      </c>
      <c r="D31" s="37" t="e" cm="1">
        <f t="array" ref="D31">#REF!</f>
        <v>#REF!</v>
      </c>
      <c r="E31" s="60" t="e">
        <f>+D31/B31</f>
        <v>#REF!</v>
      </c>
      <c r="F31" s="60"/>
      <c r="G31" s="36" cm="1">
        <f t="array" ref="G31:I36">B31:D36</f>
        <v>1.3647166000000001E-2</v>
      </c>
      <c r="H31" s="37">
        <v>7.3239999999999998E-3</v>
      </c>
      <c r="I31" t="e">
        <v>#REF!</v>
      </c>
      <c r="J31" s="36"/>
      <c r="K31" s="37"/>
      <c r="M31" s="47"/>
      <c r="N31" s="52">
        <v>0.48</v>
      </c>
      <c r="O31" s="52">
        <v>0.41499999999999998</v>
      </c>
      <c r="P31" s="52">
        <v>5.0000000000000001E-3</v>
      </c>
      <c r="Q31" s="52">
        <v>0.02</v>
      </c>
      <c r="R31" s="52">
        <v>0.02</v>
      </c>
      <c r="S31" s="52">
        <v>0.06</v>
      </c>
      <c r="T31" s="50">
        <v>1</v>
      </c>
      <c r="U31" s="51">
        <v>0.1128</v>
      </c>
    </row>
    <row r="32" spans="1:21" x14ac:dyDescent="0.2">
      <c r="A32" s="5">
        <v>44958</v>
      </c>
      <c r="B32" s="36">
        <v>9.4453599999999999E-3</v>
      </c>
      <c r="C32" s="36">
        <v>2.1649999999999998E-3</v>
      </c>
      <c r="D32" s="37"/>
      <c r="E32" s="60">
        <f t="shared" ref="E32:E42" si="0">+D32/B32</f>
        <v>0</v>
      </c>
      <c r="F32" s="60"/>
      <c r="G32" s="36">
        <v>9.4453599999999999E-3</v>
      </c>
      <c r="H32" s="37">
        <v>2.1649999999999998E-3</v>
      </c>
      <c r="I32">
        <v>0</v>
      </c>
      <c r="J32" s="36"/>
      <c r="K32" s="37"/>
    </row>
    <row r="33" spans="1:19" x14ac:dyDescent="0.2">
      <c r="A33" s="5">
        <v>44986</v>
      </c>
      <c r="B33" s="36">
        <v>1.2015499999999998E-2</v>
      </c>
      <c r="C33" s="36">
        <v>9.6970000000000008E-3</v>
      </c>
      <c r="D33" s="37"/>
      <c r="E33" s="60">
        <f t="shared" si="0"/>
        <v>0</v>
      </c>
      <c r="F33" s="60"/>
      <c r="G33" s="36">
        <v>1.2015499999999998E-2</v>
      </c>
      <c r="H33" s="37">
        <v>9.6970000000000008E-3</v>
      </c>
      <c r="I33">
        <v>0</v>
      </c>
      <c r="J33" s="36"/>
      <c r="K33" s="37"/>
      <c r="S33" t="s">
        <v>32</v>
      </c>
    </row>
    <row r="34" spans="1:19" x14ac:dyDescent="0.2">
      <c r="A34" s="5">
        <v>45017</v>
      </c>
      <c r="B34" s="36">
        <v>8.8314999999999991E-3</v>
      </c>
      <c r="C34" s="36">
        <v>8.763E-3</v>
      </c>
      <c r="D34" s="37"/>
      <c r="E34" s="60">
        <f t="shared" si="0"/>
        <v>0</v>
      </c>
      <c r="F34" s="60"/>
      <c r="G34" s="36">
        <v>8.8314999999999991E-3</v>
      </c>
      <c r="H34" s="37">
        <v>8.763E-3</v>
      </c>
      <c r="I34">
        <v>0</v>
      </c>
      <c r="J34" s="36"/>
      <c r="K34" s="37"/>
      <c r="N34" t="s">
        <v>33</v>
      </c>
      <c r="O34" t="s">
        <v>33</v>
      </c>
      <c r="P34" t="s">
        <v>33</v>
      </c>
      <c r="Q34" t="s">
        <v>34</v>
      </c>
      <c r="R34" t="s">
        <v>35</v>
      </c>
      <c r="S34" t="s">
        <v>33</v>
      </c>
    </row>
    <row r="35" spans="1:19" x14ac:dyDescent="0.2">
      <c r="A35" s="5">
        <v>45047</v>
      </c>
      <c r="B35" s="36">
        <v>9.7009999999999996E-3</v>
      </c>
      <c r="C35" s="36">
        <v>1.2088E-2</v>
      </c>
      <c r="D35" s="37"/>
      <c r="E35" s="60">
        <f t="shared" si="0"/>
        <v>0</v>
      </c>
      <c r="F35" s="60"/>
      <c r="G35" s="36">
        <v>9.7009999999999996E-3</v>
      </c>
      <c r="H35" s="37">
        <v>1.2088E-2</v>
      </c>
      <c r="I35">
        <v>0</v>
      </c>
      <c r="J35" s="36"/>
      <c r="K35" s="37"/>
    </row>
    <row r="36" spans="1:19" x14ac:dyDescent="0.2">
      <c r="A36" s="5">
        <v>45078</v>
      </c>
      <c r="B36" s="36">
        <v>1.22799E-2</v>
      </c>
      <c r="C36" s="36">
        <v>1.155E-2</v>
      </c>
      <c r="D36" s="37"/>
      <c r="E36" s="60">
        <f t="shared" si="0"/>
        <v>0</v>
      </c>
      <c r="F36" s="60"/>
      <c r="G36" s="36">
        <v>1.22799E-2</v>
      </c>
      <c r="H36" s="37">
        <v>1.155E-2</v>
      </c>
      <c r="I36">
        <v>0</v>
      </c>
      <c r="J36" s="36"/>
      <c r="K36" s="37"/>
    </row>
    <row r="37" spans="1:19" x14ac:dyDescent="0.2">
      <c r="A37" s="5">
        <v>45108</v>
      </c>
      <c r="B37" s="36">
        <v>1.07519E-2</v>
      </c>
      <c r="C37" s="36">
        <v>1.1270000000000001E-2</v>
      </c>
      <c r="D37" s="37"/>
      <c r="E37" s="60">
        <f t="shared" si="0"/>
        <v>0</v>
      </c>
      <c r="F37" s="60"/>
      <c r="G37" s="36"/>
      <c r="H37" s="37"/>
      <c r="J37" s="36" cm="1">
        <f t="array" ref="J37:L42">B37:D42</f>
        <v>1.07519E-2</v>
      </c>
      <c r="K37" s="37">
        <v>1.1270000000000001E-2</v>
      </c>
      <c r="L37">
        <v>0</v>
      </c>
    </row>
    <row r="38" spans="1:19" x14ac:dyDescent="0.2">
      <c r="A38" s="5">
        <v>45139</v>
      </c>
      <c r="B38" s="36">
        <v>8.1189999999999977E-3</v>
      </c>
      <c r="C38" s="36">
        <v>1.0144E-2</v>
      </c>
      <c r="D38" s="37"/>
      <c r="E38" s="60">
        <f t="shared" si="0"/>
        <v>0</v>
      </c>
      <c r="F38" s="60"/>
      <c r="G38" s="36"/>
      <c r="H38" s="37"/>
      <c r="J38" s="36">
        <v>8.1189999999999977E-3</v>
      </c>
      <c r="K38" s="37">
        <v>1.0144E-2</v>
      </c>
      <c r="L38">
        <v>0</v>
      </c>
    </row>
    <row r="39" spans="1:19" x14ac:dyDescent="0.2">
      <c r="A39" s="5">
        <v>45170</v>
      </c>
      <c r="B39" s="36">
        <v>5.5284999999999996E-3</v>
      </c>
      <c r="C39" s="36">
        <v>7.809E-3</v>
      </c>
      <c r="D39" s="37"/>
      <c r="E39" s="60">
        <f t="shared" si="0"/>
        <v>0</v>
      </c>
      <c r="F39" s="60"/>
      <c r="G39" s="36"/>
      <c r="H39" s="37"/>
      <c r="J39" s="36">
        <v>5.5284999999999996E-3</v>
      </c>
      <c r="K39" s="37">
        <v>7.809E-3</v>
      </c>
      <c r="L39">
        <v>0</v>
      </c>
    </row>
    <row r="40" spans="1:19" x14ac:dyDescent="0.2">
      <c r="A40" s="5">
        <v>45200</v>
      </c>
      <c r="B40" s="36">
        <v>2.9274999999999987E-3</v>
      </c>
      <c r="C40" s="36">
        <v>7.1859999999999997E-3</v>
      </c>
      <c r="D40" s="37"/>
      <c r="E40" s="60">
        <f t="shared" si="0"/>
        <v>0</v>
      </c>
      <c r="F40" s="60"/>
      <c r="G40" s="36"/>
      <c r="H40" s="37"/>
      <c r="J40" s="36">
        <v>2.9274999999999987E-3</v>
      </c>
      <c r="K40" s="37">
        <v>7.1859999999999997E-3</v>
      </c>
      <c r="L40">
        <v>0</v>
      </c>
    </row>
    <row r="41" spans="1:19" x14ac:dyDescent="0.2">
      <c r="A41" s="5">
        <v>45231</v>
      </c>
      <c r="B41" s="36">
        <v>1.6195999999999999E-2</v>
      </c>
      <c r="C41" s="36">
        <v>1.3361905863883639E-2</v>
      </c>
      <c r="D41" s="37"/>
      <c r="E41" s="60">
        <f t="shared" si="0"/>
        <v>0</v>
      </c>
      <c r="F41" s="60"/>
      <c r="G41" s="36"/>
      <c r="H41" s="37"/>
      <c r="J41" s="36">
        <v>1.6195999999999999E-2</v>
      </c>
      <c r="K41" s="37">
        <v>1.3361905863883639E-2</v>
      </c>
      <c r="L41">
        <v>0</v>
      </c>
    </row>
    <row r="42" spans="1:19" x14ac:dyDescent="0.2">
      <c r="A42" s="5">
        <v>45261</v>
      </c>
      <c r="B42" s="36">
        <v>1.2701E-2</v>
      </c>
      <c r="C42" s="36">
        <v>1.2574E-2</v>
      </c>
      <c r="D42" s="37"/>
      <c r="E42" s="60">
        <f t="shared" si="0"/>
        <v>0</v>
      </c>
      <c r="F42" s="60"/>
      <c r="G42" s="36"/>
      <c r="H42" s="37"/>
      <c r="J42" s="36">
        <v>1.2701E-2</v>
      </c>
      <c r="K42" s="37">
        <v>1.2574E-2</v>
      </c>
      <c r="L42">
        <v>0</v>
      </c>
    </row>
    <row r="44" spans="1:19" ht="15.75" thickBot="1" x14ac:dyDescent="0.3">
      <c r="B44" s="39">
        <f>FVSCHEDULE(1,B31:B42)-1</f>
        <v>0.12914011118099267</v>
      </c>
      <c r="C44" s="40">
        <f>FVSCHEDULE(1,_xlfn.ANCHORARRAY(C31))-1</f>
        <v>0.12001521975933604</v>
      </c>
      <c r="D44" s="40" t="e">
        <f>FVSCHEDULE(1,_xlfn.ANCHORARRAY(D31))-1</f>
        <v>#REF!</v>
      </c>
      <c r="E44" s="12" t="e">
        <f>+D44-C44</f>
        <v>#REF!</v>
      </c>
      <c r="G44" s="39">
        <f>FVSCHEDULE(1,G31:G36)-1</f>
        <v>6.7748143481096923E-2</v>
      </c>
      <c r="H44" s="40">
        <f>FVSCHEDULE(1,H31:H42)-1</f>
        <v>5.2674864339484762E-2</v>
      </c>
      <c r="J44" s="39">
        <f>FVSCHEDULE(1,J31:J42)-1</f>
        <v>5.7496674730563413E-2</v>
      </c>
      <c r="K44" s="40">
        <f>FVSCHEDULE(1,K31:K42)-1</f>
        <v>6.3970707101574709E-2</v>
      </c>
    </row>
    <row r="45" spans="1:19" ht="13.5" thickBot="1" x14ac:dyDescent="0.25"/>
    <row r="46" spans="1:19" ht="25.5" customHeight="1" thickBot="1" x14ac:dyDescent="0.25">
      <c r="A46" s="58" t="s">
        <v>30</v>
      </c>
      <c r="B46" s="59"/>
      <c r="C46" s="57">
        <f>+C44/B44</f>
        <v>0.92934115250320726</v>
      </c>
      <c r="D46" s="57" t="e">
        <f>+D44/B44</f>
        <v>#REF!</v>
      </c>
      <c r="G46" s="59"/>
      <c r="H46" s="57">
        <f>H44/G44</f>
        <v>0.77751007825302398</v>
      </c>
      <c r="J46" s="59"/>
      <c r="K46" s="57">
        <f>K44/J44</f>
        <v>1.1125983789732088</v>
      </c>
    </row>
    <row r="47" spans="1:19" ht="13.5" thickBot="1" x14ac:dyDescent="0.25"/>
    <row r="48" spans="1:19" ht="51.75" thickBot="1" x14ac:dyDescent="0.25">
      <c r="A48" s="54" t="s">
        <v>28</v>
      </c>
      <c r="B48" s="55"/>
      <c r="C48" s="56">
        <v>0.1128</v>
      </c>
      <c r="D48" s="56">
        <f>U31</f>
        <v>0.1128</v>
      </c>
    </row>
    <row r="49" spans="1:4" ht="18.600000000000001" customHeight="1" thickBot="1" x14ac:dyDescent="0.25"/>
    <row r="50" spans="1:4" ht="39" thickBot="1" x14ac:dyDescent="0.25">
      <c r="A50" s="54" t="s">
        <v>31</v>
      </c>
      <c r="B50" s="55"/>
      <c r="C50" s="57">
        <f>+C44/C48</f>
        <v>1.0639647141785111</v>
      </c>
      <c r="D50" s="57" t="e">
        <f>+D44/D48</f>
        <v>#REF!</v>
      </c>
    </row>
  </sheetData>
  <mergeCells count="8">
    <mergeCell ref="N28:S28"/>
    <mergeCell ref="B2:D2"/>
    <mergeCell ref="B28:D28"/>
    <mergeCell ref="B29:D29"/>
    <mergeCell ref="G28:H28"/>
    <mergeCell ref="J28:K28"/>
    <mergeCell ref="G29:H29"/>
    <mergeCell ref="J29:K29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0936091E25524BAAA7A9AB45E1C38A" ma:contentTypeVersion="16" ma:contentTypeDescription="Crie um novo documento." ma:contentTypeScope="" ma:versionID="6887802c2e1f215c0837010e1040ecf3">
  <xsd:schema xmlns:xsd="http://www.w3.org/2001/XMLSchema" xmlns:xs="http://www.w3.org/2001/XMLSchema" xmlns:p="http://schemas.microsoft.com/office/2006/metadata/properties" xmlns:ns2="6ee27627-075c-473d-a62c-256ff728959d" xmlns:ns3="f0de82f4-167e-4802-ba6b-33dcb65606e6" targetNamespace="http://schemas.microsoft.com/office/2006/metadata/properties" ma:root="true" ma:fieldsID="fa9e8eda2674befd340da0a7a3c36d36" ns2:_="" ns3:_="">
    <xsd:import namespace="6ee27627-075c-473d-a62c-256ff728959d"/>
    <xsd:import namespace="f0de82f4-167e-4802-ba6b-33dcb6560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27627-075c-473d-a62c-256ff72895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0771f9a1-264d-4879-ba78-e510fb2c41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2f4-167e-4802-ba6b-33dcb65606e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06e3760-c304-408e-be3a-31fdae22466e}" ma:internalName="TaxCatchAll" ma:showField="CatchAllData" ma:web="f0de82f4-167e-4802-ba6b-33dcb6560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f0de82f4-167e-4802-ba6b-33dcb65606e6" xsi:nil="true"/>
    <lcf76f155ced4ddcb4097134ff3c332f xmlns="6ee27627-075c-473d-a62c-256ff728959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83E96D-2C7D-44E9-89D7-DE61653DB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27627-075c-473d-a62c-256ff728959d"/>
    <ds:schemaRef ds:uri="f0de82f4-167e-4802-ba6b-33dcb6560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E1D0B5-D683-4080-ACE2-634D4C7679F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f0de82f4-167e-4802-ba6b-33dcb65606e6"/>
    <ds:schemaRef ds:uri="6ee27627-075c-473d-a62c-256ff728959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19A0CE-CC19-47E1-8FF1-9C416B5CC2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Comparativo</vt:lpstr>
      <vt:lpstr>Cota_Hist2</vt:lpstr>
      <vt:lpstr>Comparativo bech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JOFERREI</dc:creator>
  <cp:lastModifiedBy>Castro, Marcia</cp:lastModifiedBy>
  <cp:lastPrinted>2017-01-03T13:43:36Z</cp:lastPrinted>
  <dcterms:created xsi:type="dcterms:W3CDTF">1999-10-14T17:24:44Z</dcterms:created>
  <dcterms:modified xsi:type="dcterms:W3CDTF">2024-06-12T19:30:09Z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0x010100B90936091E25524BAAA7A9AB45E1C38A</vt:lpwstr>
  </property>
  <property fmtid="{D5CDD505-2E9C-101B-9397-08002B2CF9AE}" pid="3" name="MediaServiceImageTags">
    <vt:lpwstr/>
  </property>
</Properties>
</file>